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2760" yWindow="32760" windowWidth="20730" windowHeight="9465" firstSheet="1" activeTab="1"/>
  </bookViews>
  <sheets>
    <sheet name="Χωρίς εξαγορά" sheetId="1" r:id="rId1"/>
    <sheet name="Με εξαγορά μετά Ν4387" sheetId="2" r:id="rId2"/>
    <sheet name="Με εξαγορά πριν Ν4387" sheetId="3" r:id="rId3"/>
    <sheet name="Ποσοστά Αναπλήρωσης Ν.4670-20" sheetId="4" r:id="rId4"/>
    <sheet name="Ειδική Προσαύξηση" sheetId="5" r:id="rId5"/>
  </sheets>
  <definedNames>
    <definedName name="_xlnm._FilterDatabase" localSheetId="0" hidden="1">'Χωρίς εξαγορά'!$E$44:$G$44</definedName>
    <definedName name="__xlnm._FilterDatabase" localSheetId="0">'Χωρίς εξαγορά'!$E$44:$G$44</definedName>
    <definedName name="__xlnm._FilterDatabase_1">'Χωρίς εξαγορά'!$E$44:$G$44</definedName>
  </definedNames>
  <calcPr calcId="977461"/>
</workbook>
</file>

<file path=xl/sharedStrings.xml><?xml version="1.0" encoding="utf-8"?>
<sst xmlns="http://schemas.openxmlformats.org/spreadsheetml/2006/main" count="276" uniqueCount="106">
  <si>
    <t>Α. ΚΥΡΙΑ ΣΥΝΤΑΞΗ</t>
  </si>
  <si>
    <r>
      <t>Θεμελίωση την 31</t>
    </r>
    <r>
      <rPr>
        <b/>
        <sz val="10"/>
        <rFont val="Arial"/>
        <family val="2"/>
      </rPr>
      <t>/12/2021</t>
    </r>
    <r>
      <rPr>
        <sz val="10"/>
        <rFont val="Arial"/>
        <family val="2"/>
      </rPr>
      <t xml:space="preserve"> (συμπλήρωση 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 xml:space="preserve"> ετών)</t>
    </r>
  </si>
  <si>
    <r>
      <t xml:space="preserve">και 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 xml:space="preserve"> έτη,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μήνες και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ημέρες συνολικά</t>
    </r>
  </si>
  <si>
    <t>1. ΧΡΟΝΟΣ ΑΣΦΑΛΙΣΗΣ ΚΥΡΙΑΣ ΣΥΝΤΑΞΗΣ</t>
  </si>
  <si>
    <r>
      <t xml:space="preserve">Πραγματική: </t>
    </r>
    <r>
      <rPr>
        <b/>
        <sz val="10"/>
        <rFont val="Arial"/>
        <family val="2"/>
      </rPr>
      <t>21/09/1984 - 31/12/2021</t>
    </r>
  </si>
  <si>
    <t>37 - 03 - 10</t>
  </si>
  <si>
    <t>Σύνολο:</t>
  </si>
  <si>
    <r>
      <t>11181</t>
    </r>
    <r>
      <rPr>
        <sz val="10"/>
        <rFont val="Arial"/>
        <family val="2"/>
      </rPr>
      <t xml:space="preserve"> Η.Ε.</t>
    </r>
  </si>
  <si>
    <r>
      <t xml:space="preserve">37,27 </t>
    </r>
    <r>
      <rPr>
        <sz val="10"/>
        <rFont val="Arial"/>
        <family val="2"/>
      </rPr>
      <t xml:space="preserve">έτη </t>
    </r>
  </si>
  <si>
    <t>2. ΑΝΑΛΥΣΗ ΧΡΟΝΟΥ ΚΥΡΙΑΣ ΣΥΝΤΑΞΗΣ 01/01/2002 - 31/12/2014</t>
  </si>
  <si>
    <t>21/09/1984 - 05/12/1995</t>
  </si>
  <si>
    <t>ΜΙΣΘΩΤΟΣ</t>
  </si>
  <si>
    <t>06/12/1995 - 31/12/2021</t>
  </si>
  <si>
    <t>3. ΕΙΣΦΟΡΕΣ - ΕΙΣΟΔΗΜΑ - ΠΟΣΟ ΑΝΤΑΠΟΔΟΤΙΚΗΣ ΚΥΡΙΑΣ ΣΥΝΤΑΞΗΣ</t>
  </si>
  <si>
    <t>ΕΤΟΣ</t>
  </si>
  <si>
    <t>ΜΗΝΕΣ</t>
  </si>
  <si>
    <t>ΣΥΝΟΛΟ ΕΙΣΦΟΡΩΝ</t>
  </si>
  <si>
    <t>ΠΟΣΟΣΤΟ ΕΙΣΦΟΡΑΣ 20%</t>
  </si>
  <si>
    <t xml:space="preserve">ΕΙΣΟΔΗΜΑ </t>
  </si>
  <si>
    <t>ΚΟΙΝΩΝΙΚΟΙ ΠΟΡΟΙ</t>
  </si>
  <si>
    <t>ΣΥΝΟΛΟ ΕΙΣΟΔΗ-ΜΑΤΟΣ</t>
  </si>
  <si>
    <t>ΔΤΚ</t>
  </si>
  <si>
    <t>ΤΕΛΙΚΟ ΕΙΣΟΔ.</t>
  </si>
  <si>
    <t>ΣΥΝΟΛΟ:</t>
  </si>
  <si>
    <t>ΜΕΣΕΣ ΜΗΝΙΑΙΕΣ ΑΠΟΔΟΧΕΣ:</t>
  </si>
  <si>
    <t>(τελικό εισόδημα / μήνες εισφορών)</t>
  </si>
  <si>
    <t>ΣΥΝΤΕΛΕΣΤΗΣ ΑΝΑΠΛΗΡΩΣΗΣ:</t>
  </si>
  <si>
    <t>(37 έτη)</t>
  </si>
  <si>
    <t>ΑΝΤΑΠΟΔΟΤΙΚΗ ΚΥΡΙΑ ΣΥΝΤΑΞΗ:</t>
  </si>
  <si>
    <t>Β. ΕΙΔΙΚΗ ΠΡΟΣΑΥΞΗΣΗ</t>
  </si>
  <si>
    <t>1. ΧΡΟΝΟΣ ΑΣΦΑΛΙΣΗΣ ΕΙΔΙΚΗΣ ΠΡΟΣΑΥΞΗΣΗΣ</t>
  </si>
  <si>
    <r>
      <t xml:space="preserve">Πραγματική: </t>
    </r>
    <r>
      <rPr>
        <b/>
        <sz val="10"/>
        <rFont val="Arial"/>
        <family val="2"/>
      </rPr>
      <t>21/09/1984 - 31/12/2015</t>
    </r>
  </si>
  <si>
    <t>31 - 03 - 10</t>
  </si>
  <si>
    <r>
      <t>9385</t>
    </r>
    <r>
      <rPr>
        <sz val="10"/>
        <rFont val="Arial"/>
        <family val="2"/>
      </rPr>
      <t xml:space="preserve"> Η.Ε.</t>
    </r>
  </si>
  <si>
    <r>
      <t>31,28</t>
    </r>
    <r>
      <rPr>
        <sz val="10"/>
        <rFont val="Arial"/>
        <family val="2"/>
      </rPr>
      <t xml:space="preserve"> έτη</t>
    </r>
  </si>
  <si>
    <t>2. ΑΝΑΛΥΣΗ ΧΡΟΝΟΥ ΕΙ. ΠΡ. 21/09/1984 - 31/12/2015</t>
  </si>
  <si>
    <t xml:space="preserve">Η.Ε </t>
  </si>
  <si>
    <t>ΑΥΤ/ΝΟΣ</t>
  </si>
  <si>
    <t>06/12/1995 – 31/12/2006</t>
  </si>
  <si>
    <t>1/1/2007 – 31/12/2015</t>
  </si>
  <si>
    <t>ΑΔΙΑΦΟΡΟ</t>
  </si>
  <si>
    <t>3. ΜΟΝΑΔΕΣ ΕΙΔΙΚΗΣ ΠΡΟΣΑΥΞΗΣΗΣ</t>
  </si>
  <si>
    <t>ΧΡΟΝΟΣ</t>
  </si>
  <si>
    <t>Η.Ε.</t>
  </si>
  <si>
    <t>ΜΟΝΑΔΕΣ</t>
  </si>
  <si>
    <t>(12%)</t>
  </si>
  <si>
    <t xml:space="preserve">11 - 02 - 15 </t>
  </si>
  <si>
    <r>
      <t>(</t>
    </r>
    <r>
      <rPr>
        <b/>
        <sz val="10"/>
        <rFont val="Arial"/>
        <family val="2"/>
      </rPr>
      <t>3358</t>
    </r>
    <r>
      <rPr>
        <sz val="10"/>
        <rFont val="Arial"/>
        <family val="2"/>
      </rPr>
      <t>/300*12)</t>
    </r>
  </si>
  <si>
    <t>(19,33%)</t>
  </si>
  <si>
    <t xml:space="preserve">11 - 00 – 25 </t>
  </si>
  <si>
    <r>
      <t>(33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/300*19,33)</t>
    </r>
  </si>
  <si>
    <t>09 – 00 – 00</t>
  </si>
  <si>
    <t>(2700/300*12)</t>
  </si>
  <si>
    <t xml:space="preserve">31 - 03 - 10 </t>
  </si>
  <si>
    <t>ΣΥΝΤΕΛΕΣΤΗΣ ΑΝΑΠΛΗΡΩΣΗΣ ΕΙ.ΠΡ.:</t>
  </si>
  <si>
    <r>
      <t>(456</t>
    </r>
    <r>
      <rPr>
        <b/>
        <sz val="10"/>
        <rFont val="Arial"/>
        <family val="2"/>
      </rPr>
      <t>,69</t>
    </r>
    <r>
      <rPr>
        <sz val="10"/>
        <rFont val="Arial"/>
        <family val="2"/>
      </rPr>
      <t xml:space="preserve"> * 0,075)</t>
    </r>
  </si>
  <si>
    <t>ΑΝΤΑΠΟΔΟΤΙΚΗ ΕΙ.ΠΡ.:</t>
  </si>
  <si>
    <t>(μέσες μηνιαίες αποδ. Κ.Σ. * συντελ. αναπλήρ.ΕΙ.ΠΡ.)</t>
  </si>
  <si>
    <t>Γ. ΕΘΝΙΚΗ ΣΥΝΤΑΞΗ:</t>
  </si>
  <si>
    <t>ΣΥΝΟΛΙΚΗ ΣΥΝΤΑΞΗ:</t>
  </si>
  <si>
    <t>(ανταποδοτική Κ.Σ. + ανταποδοτική ΕΙ.ΠΡ. + Εθνική)</t>
  </si>
  <si>
    <t>Κράτηση ΕΑΣ 6%:</t>
  </si>
  <si>
    <t xml:space="preserve">Κράτηση Υγειον. Περίθ. </t>
  </si>
  <si>
    <t>6%:</t>
  </si>
  <si>
    <t>Σύνταξη προ φόρου:</t>
  </si>
  <si>
    <t>Φόρος εισοδήματος</t>
  </si>
  <si>
    <t>Εισφορά αλληλεγγύης (άρθρο 43Α ΚΦΕ)</t>
  </si>
  <si>
    <t>Σύνολο φόρου και εισφοράς αλληλεγγύης</t>
  </si>
  <si>
    <t>Μηνιαίος Φόρος</t>
  </si>
  <si>
    <t>Καθαρό ποσό</t>
  </si>
  <si>
    <r>
      <t>Θεμελίωση την 31</t>
    </r>
    <r>
      <rPr>
        <b/>
        <sz val="10"/>
        <rFont val="Arial"/>
        <family val="2"/>
      </rPr>
      <t>/12/2021</t>
    </r>
    <r>
      <rPr>
        <sz val="10"/>
        <rFont val="Arial"/>
        <family val="2"/>
      </rPr>
      <t xml:space="preserve"> (με συμπλήρωση 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 xml:space="preserve"> ετών και εξαγορά)</t>
    </r>
  </si>
  <si>
    <t>Εξαγορά</t>
  </si>
  <si>
    <t>02 – 08 – 20</t>
  </si>
  <si>
    <t>40 – 00 – 00</t>
  </si>
  <si>
    <t>12000 Η.Ε.</t>
  </si>
  <si>
    <r>
      <t xml:space="preserve">40 </t>
    </r>
    <r>
      <rPr>
        <sz val="10"/>
        <rFont val="Arial"/>
        <family val="2"/>
      </rPr>
      <t xml:space="preserve">έτη </t>
    </r>
  </si>
  <si>
    <t>ΕΞΑΓΟΡΑ</t>
  </si>
  <si>
    <t>ΠΙΝΑΚΑΣ 2</t>
  </si>
  <si>
    <t>Κλίμακας ετών</t>
  </si>
  <si>
    <t>Από</t>
  </si>
  <si>
    <t>Έως</t>
  </si>
  <si>
    <t>Ποσοστό Αναπλήρωσης</t>
  </si>
  <si>
    <t> </t>
  </si>
  <si>
    <t>45,01 1+</t>
  </si>
  <si>
    <t>Κλίμακες Ετών Ασφάλισης</t>
  </si>
  <si>
    <t>Σωρευτικό Ποσοστό Αναπλήρωσης</t>
  </si>
  <si>
    <t>41 έτη και άνω + 0,50% για κάθε ένα επιπλέον έτος</t>
  </si>
  <si>
    <t>Έτος</t>
  </si>
  <si>
    <t>Έτη Καταβολής</t>
  </si>
  <si>
    <t>Μηνιαίο Ασφάλιστρο</t>
  </si>
  <si>
    <t>Μονάδες επιπλέον καταβληθείσας εισφοράς</t>
  </si>
  <si>
    <t>1/2</t>
  </si>
  <si>
    <t>12%</t>
  </si>
  <si>
    <t>12 x 1/2 = 6</t>
  </si>
  <si>
    <t>1/1/1980 έως 31/12/2001</t>
  </si>
  <si>
    <t>12 x 22 = 264</t>
  </si>
  <si>
    <t>1/1/2002 έως 31/12/2004</t>
  </si>
  <si>
    <t>19,33%</t>
  </si>
  <si>
    <t>19,33 x 3 = 57,99</t>
  </si>
  <si>
    <t>1/1/2005 έως 31/12/2015</t>
  </si>
  <si>
    <t>11 x 12 = 132</t>
  </si>
  <si>
    <t>Πρόσθετη Εισφορά από 1/7/2011 έως 31/12/2015</t>
  </si>
  <si>
    <t>4 1/2</t>
  </si>
  <si>
    <t>2%</t>
  </si>
  <si>
    <t>4 1/2 x 2 = 9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</si>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</sst>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0"/>
    <numFmt numFmtId="167" formatCode="#,##0.00\ [$€-408];[Red]\-#,##0.00\ [$€-408]"/>
  </numFmts>
  <fonts count="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0" xfId="20" applyFont="1">
      <alignment/>
      <protection/>
    </xf>
    <xf numFmtId="0" fontId="2" fillId="0" borderId="1" xfId="20" applyFont="1" applyBorder="1" applyAlignment="1">
      <alignment/>
      <protection/>
    </xf>
    <xf numFmtId="0" fontId="3" fillId="0" borderId="1" xfId="20" applyFont="1" applyBorder="1" applyAlignment="1">
      <alignment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2" borderId="2" xfId="20" applyFont="1" applyFill="1" applyBorder="1" applyAlignment="1">
      <alignment horizontal="center"/>
      <protection/>
    </xf>
    <xf numFmtId="4" fontId="4" fillId="2" borderId="2" xfId="20" applyNumberFormat="1" applyFont="1" applyFill="1" applyBorder="1" applyAlignment="1">
      <alignment vertical="top" wrapText="1"/>
      <protection/>
    </xf>
    <xf numFmtId="4" fontId="4" fillId="2" borderId="2" xfId="20" applyNumberFormat="1" applyFont="1" applyFill="1" applyBorder="1" applyAlignment="1">
      <alignment horizontal="center" vertical="top" wrapText="1"/>
      <protection/>
    </xf>
    <xf numFmtId="2" fontId="0" fillId="2" borderId="2" xfId="20" applyNumberFormat="1" applyFont="1" applyFill="1" applyBorder="1">
      <alignment/>
      <protection/>
    </xf>
    <xf numFmtId="2" fontId="0" fillId="2" borderId="2" xfId="20" applyNumberFormat="1" applyFont="1" applyFill="1" applyBorder="1" applyAlignment="1">
      <alignment horizontal="right"/>
      <protection/>
    </xf>
    <xf numFmtId="166" fontId="0" fillId="2" borderId="2" xfId="20" applyNumberFormat="1" applyFont="1" applyFill="1" applyBorder="1">
      <alignment/>
      <protection/>
    </xf>
    <xf numFmtId="0" fontId="0" fillId="0" borderId="3" xfId="20" applyBorder="1" applyAlignment="1">
      <alignment horizontal="center"/>
      <protection/>
    </xf>
    <xf numFmtId="4" fontId="5" fillId="0" borderId="3" xfId="20" applyNumberFormat="1" applyFont="1" applyBorder="1" applyAlignment="1">
      <alignment vertical="top" wrapText="1"/>
      <protection/>
    </xf>
    <xf numFmtId="4" fontId="4" fillId="0" borderId="3" xfId="20" applyNumberFormat="1" applyFont="1" applyBorder="1" applyAlignment="1">
      <alignment horizontal="center" vertical="top" wrapText="1"/>
      <protection/>
    </xf>
    <xf numFmtId="2" fontId="1" fillId="0" borderId="3" xfId="20" applyNumberFormat="1" applyFont="1" applyBorder="1">
      <alignment/>
      <protection/>
    </xf>
    <xf numFmtId="2" fontId="0" fillId="0" borderId="3" xfId="20" applyNumberFormat="1" applyBorder="1" applyAlignment="1">
      <alignment horizontal="right"/>
      <protection/>
    </xf>
    <xf numFmtId="2" fontId="1" fillId="0" borderId="3" xfId="20" applyNumberFormat="1" applyFont="1" applyBorder="1" applyAlignment="1">
      <alignment horizontal="right"/>
      <protection/>
    </xf>
    <xf numFmtId="166" fontId="0" fillId="0" borderId="2" xfId="20" applyNumberFormat="1" applyBorder="1">
      <alignment/>
      <protection/>
    </xf>
    <xf numFmtId="2" fontId="1" fillId="0" borderId="2" xfId="20" applyNumberFormat="1" applyFont="1" applyBorder="1">
      <alignment/>
      <protection/>
    </xf>
    <xf numFmtId="0" fontId="4" fillId="0" borderId="2" xfId="20" applyFont="1" applyBorder="1" applyAlignment="1">
      <alignment horizontal="center"/>
      <protection/>
    </xf>
    <xf numFmtId="4" fontId="4" fillId="0" borderId="2" xfId="20" applyNumberFormat="1" applyFont="1" applyBorder="1" applyAlignment="1">
      <alignment horizontal="center" vertical="top" wrapText="1"/>
      <protection/>
    </xf>
    <xf numFmtId="2" fontId="0" fillId="0" borderId="2" xfId="20" applyNumberFormat="1" applyBorder="1" applyAlignment="1">
      <alignment horizontal="right"/>
      <protection/>
    </xf>
    <xf numFmtId="2" fontId="1" fillId="0" borderId="2" xfId="20" applyNumberFormat="1" applyFont="1" applyBorder="1" applyAlignment="1">
      <alignment horizontal="right"/>
      <protection/>
    </xf>
    <xf numFmtId="0" fontId="0" fillId="0" borderId="4" xfId="20" applyBorder="1" applyAlignment="1">
      <alignment horizontal="center"/>
      <protection/>
    </xf>
    <xf numFmtId="4" fontId="4" fillId="0" borderId="4" xfId="20" applyNumberFormat="1" applyFont="1" applyBorder="1" applyAlignment="1">
      <alignment horizontal="center" vertical="top" wrapText="1"/>
      <protection/>
    </xf>
    <xf numFmtId="2" fontId="1" fillId="0" borderId="4" xfId="20" applyNumberFormat="1" applyFont="1" applyBorder="1">
      <alignment/>
      <protection/>
    </xf>
    <xf numFmtId="2" fontId="0" fillId="0" borderId="4" xfId="20" applyNumberFormat="1" applyBorder="1" applyAlignment="1">
      <alignment horizontal="right"/>
      <protection/>
    </xf>
    <xf numFmtId="2" fontId="1" fillId="0" borderId="4" xfId="20" applyNumberFormat="1" applyFont="1" applyBorder="1" applyAlignment="1">
      <alignment horizontal="right"/>
      <protection/>
    </xf>
    <xf numFmtId="0" fontId="4" fillId="0" borderId="2" xfId="20" applyFont="1" applyBorder="1" applyAlignment="1">
      <alignment horizontal="center"/>
      <protection/>
    </xf>
    <xf numFmtId="4" fontId="5" fillId="0" borderId="2" xfId="20" applyNumberFormat="1" applyFont="1" applyBorder="1" applyAlignment="1">
      <alignment vertical="top" wrapText="1"/>
      <protection/>
    </xf>
    <xf numFmtId="0" fontId="0" fillId="0" borderId="2" xfId="20" applyBorder="1" applyAlignment="1">
      <alignment horizontal="center"/>
      <protection/>
    </xf>
    <xf numFmtId="4" fontId="4" fillId="0" borderId="2" xfId="20" applyNumberFormat="1" applyFont="1" applyFill="1" applyBorder="1" applyAlignment="1">
      <alignment horizontal="center" vertical="top" wrapText="1"/>
      <protection/>
    </xf>
    <xf numFmtId="4" fontId="4" fillId="0" borderId="2" xfId="20" applyNumberFormat="1" applyFont="1" applyBorder="1" applyAlignment="1">
      <alignment vertical="top" wrapText="1"/>
      <protection/>
    </xf>
    <xf numFmtId="4" fontId="3" fillId="0" borderId="2" xfId="20" applyNumberFormat="1" applyFont="1" applyBorder="1">
      <alignment/>
      <protection/>
    </xf>
    <xf numFmtId="4" fontId="0" fillId="0" borderId="2" xfId="20" applyNumberFormat="1" applyBorder="1">
      <alignment/>
      <protection/>
    </xf>
    <xf numFmtId="0" fontId="0" fillId="0" borderId="2" xfId="20" applyBorder="1">
      <alignment/>
      <protection/>
    </xf>
    <xf numFmtId="2" fontId="0" fillId="0" borderId="2" xfId="20" applyNumberFormat="1" applyBorder="1">
      <alignment/>
      <protection/>
    </xf>
    <xf numFmtId="2" fontId="1" fillId="0" borderId="0" xfId="20" applyNumberFormat="1" applyFont="1">
      <alignment/>
      <protection/>
    </xf>
    <xf numFmtId="9" fontId="0" fillId="0" borderId="0" xfId="20" applyNumberFormat="1">
      <alignment/>
      <protection/>
    </xf>
    <xf numFmtId="49" fontId="1" fillId="0" borderId="0" xfId="20" applyNumberFormat="1" applyFont="1">
      <alignment/>
      <protection/>
    </xf>
    <xf numFmtId="0" fontId="0" fillId="0" borderId="0" xfId="20" applyFont="1" applyAlignment="1">
      <alignment horizontal="center"/>
      <protection/>
    </xf>
    <xf numFmtId="49" fontId="0" fillId="0" borderId="0" xfId="20" applyNumberFormat="1" applyFont="1">
      <alignment/>
      <protection/>
    </xf>
    <xf numFmtId="0" fontId="1" fillId="0" borderId="0" xfId="20" applyFont="1" applyAlignment="1">
      <alignment horizontal="right"/>
      <protection/>
    </xf>
    <xf numFmtId="0" fontId="0" fillId="0" borderId="0" xfId="20" applyFont="1" applyBorder="1">
      <alignment/>
      <protection/>
    </xf>
    <xf numFmtId="2" fontId="1" fillId="0" borderId="0" xfId="20" applyNumberFormat="1" applyFont="1" applyBorder="1">
      <alignment/>
      <protection/>
    </xf>
    <xf numFmtId="0" fontId="0" fillId="0" borderId="0" xfId="20" applyFont="1" applyFill="1" applyBorder="1">
      <alignment/>
      <protection/>
    </xf>
    <xf numFmtId="167" fontId="0" fillId="0" borderId="0" xfId="20" applyNumberFormat="1" applyFont="1">
      <alignment/>
      <protection/>
    </xf>
    <xf numFmtId="167" fontId="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5" xfId="20" applyFont="1" applyBorder="1">
      <alignment/>
      <protection/>
    </xf>
    <xf numFmtId="0" fontId="0" fillId="0" borderId="6" xfId="20" applyBorder="1">
      <alignment/>
      <protection/>
    </xf>
    <xf numFmtId="0" fontId="0" fillId="0" borderId="7" xfId="20" applyFont="1" applyBorder="1">
      <alignment/>
      <protection/>
    </xf>
    <xf numFmtId="167" fontId="0" fillId="0" borderId="0" xfId="0" applyNumberFormat="1" applyFont="1" applyAlignment="1">
      <alignment wrapText="1"/>
    </xf>
    <xf numFmtId="167" fontId="0" fillId="0" borderId="0" xfId="20" applyNumberFormat="1" applyFont="1">
      <alignment/>
      <protection/>
    </xf>
    <xf numFmtId="10" fontId="0" fillId="0" borderId="0" xfId="20" applyNumberFormat="1" applyFont="1">
      <alignment/>
      <protection/>
    </xf>
    <xf numFmtId="0" fontId="0" fillId="0" borderId="0" xfId="20" applyAlignment="1">
      <alignment horizontal="center"/>
      <protection/>
    </xf>
    <xf numFmtId="0" fontId="1" fillId="0" borderId="8" xfId="20" applyFont="1" applyBorder="1" applyAlignment="1">
      <alignment wrapText="1"/>
      <protection/>
    </xf>
    <xf numFmtId="0" fontId="1" fillId="0" borderId="8" xfId="20" applyFont="1" applyBorder="1" applyAlignment="1">
      <alignment horizontal="center" wrapText="1"/>
      <protection/>
    </xf>
    <xf numFmtId="0" fontId="0" fillId="0" borderId="8" xfId="20" applyBorder="1" applyAlignment="1">
      <alignment horizontal="left"/>
      <protection/>
    </xf>
    <xf numFmtId="0" fontId="0" fillId="0" borderId="8" xfId="20" applyFont="1" applyBorder="1" applyAlignment="1">
      <alignment horizontal="center"/>
      <protection/>
    </xf>
    <xf numFmtId="0" fontId="0" fillId="0" borderId="8" xfId="20" applyFont="1" applyBorder="1">
      <alignment/>
      <protection/>
    </xf>
    <xf numFmtId="0" fontId="0" fillId="0" borderId="8" xfId="20" applyFont="1" applyBorder="1" applyAlignment="1">
      <alignment wrapText="1"/>
      <protection/>
    </xf>
    <xf numFmtId="0" fontId="1" fillId="0" borderId="8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0" fillId="0" borderId="0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6"/>
  <sheetViews>
    <sheetView workbookViewId="0" topLeftCell="A48">
      <selection activeCell="D73" sqref="D73"/>
    </sheetView>
  </sheetViews>
  <sheetFormatPr defaultColWidth="8.57421875" defaultRowHeight="12.75"/>
  <cols>
    <col min="1" max="1" width="2.28125" style="1" customWidth="1"/>
    <col min="2" max="2" width="12.8515625" style="1" customWidth="1"/>
    <col min="3" max="3" width="9.7109375" style="1" customWidth="1"/>
    <col min="4" max="5" width="11.28125" style="1" customWidth="1"/>
    <col min="6" max="7" width="11.57421875" style="1" customWidth="1"/>
    <col min="8" max="8" width="10.28125" style="1" customWidth="1"/>
    <col min="9" max="9" width="8.57421875" style="1" customWidth="1"/>
    <col min="10" max="10" width="16.8515625" style="1" customWidth="1"/>
    <col min="11" max="16384" width="8.57421875" style="1" customWidth="1"/>
  </cols>
  <sheetData>
    <row r="2" ht="12.75">
      <c r="B2" s="1" t="s">
        <v>0</v>
      </c>
    </row>
    <row r="3" ht="12.75">
      <c r="B3" s="2" t="s">
        <v>1</v>
      </c>
    </row>
    <row r="4" ht="12.75">
      <c r="B4" s="2" t="s">
        <v>2</v>
      </c>
    </row>
    <row r="5" ht="12.75">
      <c r="B5" s="1" t="s">
        <v>3</v>
      </c>
    </row>
    <row r="6" spans="2:5" ht="12.75">
      <c r="B6" s="2" t="s">
        <v>4</v>
      </c>
      <c r="E6" s="3" t="s">
        <v>5</v>
      </c>
    </row>
    <row r="7" spans="2:7" ht="12.75">
      <c r="B7" s="1" t="s">
        <v>6</v>
      </c>
      <c r="E7" s="3" t="s">
        <v>5</v>
      </c>
      <c r="F7" s="3" t="s">
        <v>7</v>
      </c>
      <c r="G7" s="3" t="s">
        <v>8</v>
      </c>
    </row>
    <row r="10" ht="12.75">
      <c r="B10" s="1" t="s">
        <v>9</v>
      </c>
    </row>
    <row r="11" spans="2:4" ht="12.75">
      <c r="B11" s="1" t="s">
        <v>10</v>
      </c>
      <c r="D11" s="1" t="s">
        <v>11</v>
      </c>
    </row>
    <row r="12" spans="2:4" ht="12.75">
      <c r="B12" s="2" t="s">
        <v>12</v>
      </c>
      <c r="D12" s="1" t="s">
        <v>11</v>
      </c>
    </row>
    <row r="14" spans="2:8" ht="15">
      <c r="B14" s="4" t="s">
        <v>13</v>
      </c>
      <c r="C14" s="5"/>
      <c r="D14" s="5"/>
      <c r="E14" s="5"/>
      <c r="F14" s="5"/>
      <c r="G14" s="5"/>
      <c r="H14" s="5"/>
    </row>
    <row r="15" spans="2:10" ht="38.25">
      <c r="B15" s="6" t="s">
        <v>14</v>
      </c>
      <c r="C15" s="6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7" t="s">
        <v>20</v>
      </c>
      <c r="I15" s="8" t="s">
        <v>21</v>
      </c>
      <c r="J15" s="8" t="s">
        <v>22</v>
      </c>
    </row>
    <row r="16" spans="2:10" ht="15">
      <c r="B16" s="9">
        <v>2002</v>
      </c>
      <c r="C16" s="10">
        <v>12</v>
      </c>
      <c r="D16" s="10">
        <v>1289.28</v>
      </c>
      <c r="E16" s="11">
        <v>0.2</v>
      </c>
      <c r="F16" s="12">
        <f aca="true" t="shared" si="0" ref="F16:F35">D16/E16</f>
        <v>6446.4</v>
      </c>
      <c r="G16" s="13">
        <v>2899.2</v>
      </c>
      <c r="H16" s="13">
        <f aca="true" t="shared" si="1" ref="H16:H35">F16+G16</f>
        <v>9345.599999999999</v>
      </c>
      <c r="I16" s="14">
        <v>1.30263</v>
      </c>
      <c r="J16" s="12">
        <f aca="true" t="shared" si="2" ref="J16:J35">H16*I16</f>
        <v>12173.858927999998</v>
      </c>
    </row>
    <row r="17" spans="2:10" ht="15">
      <c r="B17" s="9">
        <v>2003</v>
      </c>
      <c r="C17" s="10">
        <v>12</v>
      </c>
      <c r="D17" s="10">
        <v>1341</v>
      </c>
      <c r="E17" s="11">
        <v>0.2</v>
      </c>
      <c r="F17" s="12">
        <f t="shared" si="0"/>
        <v>6705</v>
      </c>
      <c r="G17" s="13">
        <v>3454.2</v>
      </c>
      <c r="H17" s="13">
        <f t="shared" si="1"/>
        <v>10159.2</v>
      </c>
      <c r="I17" s="14">
        <v>1.25858</v>
      </c>
      <c r="J17" s="12">
        <f t="shared" si="2"/>
        <v>12786.165936000001</v>
      </c>
    </row>
    <row r="18" spans="2:10" ht="15">
      <c r="B18" s="9">
        <v>2004</v>
      </c>
      <c r="C18" s="10">
        <v>12</v>
      </c>
      <c r="D18" s="10">
        <v>1408.08</v>
      </c>
      <c r="E18" s="11">
        <v>0.2</v>
      </c>
      <c r="F18" s="12">
        <f t="shared" si="0"/>
        <v>7040.4</v>
      </c>
      <c r="G18" s="13">
        <v>3159</v>
      </c>
      <c r="H18" s="13">
        <f t="shared" si="1"/>
        <v>10199.4</v>
      </c>
      <c r="I18" s="14">
        <v>1.22311</v>
      </c>
      <c r="J18" s="12">
        <f t="shared" si="2"/>
        <v>12474.988134</v>
      </c>
    </row>
    <row r="19" spans="2:10" ht="15">
      <c r="B19" s="9">
        <v>2005</v>
      </c>
      <c r="C19" s="10">
        <v>12</v>
      </c>
      <c r="D19" s="10">
        <v>1464.36</v>
      </c>
      <c r="E19" s="11">
        <v>0.2</v>
      </c>
      <c r="F19" s="12">
        <f t="shared" si="0"/>
        <v>7321.799999999999</v>
      </c>
      <c r="G19" s="13">
        <v>2411.3999999999996</v>
      </c>
      <c r="H19" s="13">
        <f t="shared" si="1"/>
        <v>9733.199999999999</v>
      </c>
      <c r="I19" s="14">
        <v>1.18175</v>
      </c>
      <c r="J19" s="12">
        <f t="shared" si="2"/>
        <v>11502.2091</v>
      </c>
    </row>
    <row r="20" spans="2:10" ht="15">
      <c r="B20" s="9">
        <v>2006</v>
      </c>
      <c r="C20" s="10">
        <v>12</v>
      </c>
      <c r="D20" s="10">
        <v>1522.92</v>
      </c>
      <c r="E20" s="11">
        <v>0.2</v>
      </c>
      <c r="F20" s="12">
        <f t="shared" si="0"/>
        <v>7614.6</v>
      </c>
      <c r="G20" s="13">
        <v>2776.2</v>
      </c>
      <c r="H20" s="13">
        <f t="shared" si="1"/>
        <v>10390.8</v>
      </c>
      <c r="I20" s="14">
        <v>1.1451</v>
      </c>
      <c r="J20" s="12">
        <f t="shared" si="2"/>
        <v>11898.505079999999</v>
      </c>
    </row>
    <row r="21" spans="2:10" ht="15">
      <c r="B21" s="15">
        <v>2007</v>
      </c>
      <c r="C21" s="16">
        <v>14</v>
      </c>
      <c r="D21" s="16">
        <v>4066.68</v>
      </c>
      <c r="E21" s="17">
        <v>0.2</v>
      </c>
      <c r="F21" s="18">
        <f t="shared" si="0"/>
        <v>20333.399999999998</v>
      </c>
      <c r="G21" s="19">
        <v>3720.5999999999995</v>
      </c>
      <c r="H21" s="20">
        <f t="shared" si="1"/>
        <v>24053.999999999996</v>
      </c>
      <c r="I21" s="21">
        <v>1.11283</v>
      </c>
      <c r="J21" s="22">
        <f t="shared" si="2"/>
        <v>26768.012819999996</v>
      </c>
    </row>
    <row r="22" spans="2:10" ht="15">
      <c r="B22" s="23">
        <v>2008</v>
      </c>
      <c r="C22" s="16">
        <v>14</v>
      </c>
      <c r="D22" s="16">
        <v>4390.8</v>
      </c>
      <c r="E22" s="24">
        <v>0.2</v>
      </c>
      <c r="F22" s="22">
        <f t="shared" si="0"/>
        <v>21954</v>
      </c>
      <c r="G22" s="25">
        <v>3468</v>
      </c>
      <c r="H22" s="26">
        <f t="shared" si="1"/>
        <v>25422</v>
      </c>
      <c r="I22" s="21">
        <v>1.06798</v>
      </c>
      <c r="J22" s="22">
        <f t="shared" si="2"/>
        <v>27150.18756</v>
      </c>
    </row>
    <row r="23" spans="2:10" ht="15">
      <c r="B23" s="27">
        <v>2009</v>
      </c>
      <c r="C23" s="16">
        <v>14</v>
      </c>
      <c r="D23" s="16">
        <v>4477.2</v>
      </c>
      <c r="E23" s="28">
        <v>0.2</v>
      </c>
      <c r="F23" s="29">
        <f t="shared" si="0"/>
        <v>22385.999999999996</v>
      </c>
      <c r="G23" s="30">
        <v>5369.4</v>
      </c>
      <c r="H23" s="31">
        <f t="shared" si="1"/>
        <v>27755.399999999994</v>
      </c>
      <c r="I23" s="21">
        <v>1.05521</v>
      </c>
      <c r="J23" s="22">
        <f t="shared" si="2"/>
        <v>29287.775633999994</v>
      </c>
    </row>
    <row r="24" spans="2:10" ht="15">
      <c r="B24" s="15">
        <v>2010</v>
      </c>
      <c r="C24" s="16">
        <v>14</v>
      </c>
      <c r="D24" s="16">
        <v>4179.69</v>
      </c>
      <c r="E24" s="17">
        <v>0.2</v>
      </c>
      <c r="F24" s="22">
        <f t="shared" si="0"/>
        <v>20898.449999999997</v>
      </c>
      <c r="G24" s="25">
        <v>4029.5999999999995</v>
      </c>
      <c r="H24" s="26">
        <f t="shared" si="1"/>
        <v>24928.049999999996</v>
      </c>
      <c r="I24" s="21">
        <v>1.00771</v>
      </c>
      <c r="J24" s="22">
        <f t="shared" si="2"/>
        <v>25120.245265499998</v>
      </c>
    </row>
    <row r="25" spans="2:10" ht="15">
      <c r="B25" s="32">
        <v>2011</v>
      </c>
      <c r="C25" s="16">
        <v>13</v>
      </c>
      <c r="D25" s="33">
        <v>4322.12</v>
      </c>
      <c r="E25" s="24">
        <v>0.2</v>
      </c>
      <c r="F25" s="22">
        <f t="shared" si="0"/>
        <v>21610.6</v>
      </c>
      <c r="G25" s="25">
        <v>2443.8</v>
      </c>
      <c r="H25" s="26">
        <f t="shared" si="1"/>
        <v>24054.399999999998</v>
      </c>
      <c r="I25" s="21">
        <v>1</v>
      </c>
      <c r="J25" s="22">
        <f t="shared" si="2"/>
        <v>24054.399999999998</v>
      </c>
    </row>
    <row r="26" spans="2:10" ht="15">
      <c r="B26" s="34">
        <v>2012</v>
      </c>
      <c r="C26" s="16">
        <v>13</v>
      </c>
      <c r="D26" s="33">
        <v>4368.32</v>
      </c>
      <c r="E26" s="35">
        <v>0.2</v>
      </c>
      <c r="F26" s="22">
        <f t="shared" si="0"/>
        <v>21841.6</v>
      </c>
      <c r="G26" s="25">
        <v>2121</v>
      </c>
      <c r="H26" s="26">
        <f t="shared" si="1"/>
        <v>23962.6</v>
      </c>
      <c r="I26" s="21">
        <v>1</v>
      </c>
      <c r="J26" s="22">
        <f t="shared" si="2"/>
        <v>23962.6</v>
      </c>
    </row>
    <row r="27" spans="2:10" ht="15">
      <c r="B27" s="34">
        <v>2013</v>
      </c>
      <c r="C27" s="36">
        <v>12</v>
      </c>
      <c r="D27" s="33">
        <v>4354.64</v>
      </c>
      <c r="E27" s="35">
        <v>0.2</v>
      </c>
      <c r="F27" s="22">
        <f t="shared" si="0"/>
        <v>21773.2</v>
      </c>
      <c r="G27" s="25">
        <v>1578.6</v>
      </c>
      <c r="H27" s="26">
        <f t="shared" si="1"/>
        <v>23351.8</v>
      </c>
      <c r="I27" s="21">
        <v>1</v>
      </c>
      <c r="J27" s="22">
        <f t="shared" si="2"/>
        <v>23351.8</v>
      </c>
    </row>
    <row r="28" spans="2:10" ht="15">
      <c r="B28" s="34">
        <v>2014</v>
      </c>
      <c r="C28" s="36">
        <v>12</v>
      </c>
      <c r="D28" s="33">
        <v>4212</v>
      </c>
      <c r="E28" s="35">
        <v>0.2</v>
      </c>
      <c r="F28" s="22">
        <f t="shared" si="0"/>
        <v>21060</v>
      </c>
      <c r="G28" s="25">
        <v>1689</v>
      </c>
      <c r="H28" s="26">
        <f t="shared" si="1"/>
        <v>22749</v>
      </c>
      <c r="I28" s="21">
        <v>1</v>
      </c>
      <c r="J28" s="22">
        <f t="shared" si="2"/>
        <v>22749</v>
      </c>
    </row>
    <row r="29" spans="2:10" ht="15">
      <c r="B29" s="34">
        <v>2015</v>
      </c>
      <c r="C29" s="36">
        <v>12</v>
      </c>
      <c r="D29" s="33">
        <v>4232.28</v>
      </c>
      <c r="E29" s="35">
        <v>0.2</v>
      </c>
      <c r="F29" s="22">
        <f t="shared" si="0"/>
        <v>21161.399999999998</v>
      </c>
      <c r="G29" s="25">
        <v>781.8</v>
      </c>
      <c r="H29" s="26">
        <f t="shared" si="1"/>
        <v>21943.199999999997</v>
      </c>
      <c r="I29" s="21">
        <v>1</v>
      </c>
      <c r="J29" s="22">
        <f t="shared" si="2"/>
        <v>21943.199999999997</v>
      </c>
    </row>
    <row r="30" spans="2:10" ht="15">
      <c r="B30" s="34">
        <v>2016</v>
      </c>
      <c r="C30" s="36">
        <v>12</v>
      </c>
      <c r="D30" s="33">
        <v>4306.8</v>
      </c>
      <c r="E30" s="35">
        <v>0.2</v>
      </c>
      <c r="F30" s="22">
        <f t="shared" si="0"/>
        <v>21534</v>
      </c>
      <c r="G30" s="25">
        <v>190.8</v>
      </c>
      <c r="H30" s="26">
        <f t="shared" si="1"/>
        <v>21724.8</v>
      </c>
      <c r="I30" s="21">
        <v>1</v>
      </c>
      <c r="J30" s="22">
        <f t="shared" si="2"/>
        <v>21724.8</v>
      </c>
    </row>
    <row r="31" spans="2:10" ht="15">
      <c r="B31" s="34">
        <v>2017</v>
      </c>
      <c r="C31" s="36">
        <v>12</v>
      </c>
      <c r="D31" s="33">
        <v>4236</v>
      </c>
      <c r="E31" s="35">
        <v>0.2</v>
      </c>
      <c r="F31" s="22">
        <f t="shared" si="0"/>
        <v>21180</v>
      </c>
      <c r="G31" s="25">
        <v>0</v>
      </c>
      <c r="H31" s="26">
        <f t="shared" si="1"/>
        <v>21180</v>
      </c>
      <c r="I31" s="21">
        <v>1</v>
      </c>
      <c r="J31" s="22">
        <f t="shared" si="2"/>
        <v>21180</v>
      </c>
    </row>
    <row r="32" spans="2:10" ht="15">
      <c r="B32" s="34">
        <v>2018</v>
      </c>
      <c r="C32" s="36">
        <v>12</v>
      </c>
      <c r="D32" s="33">
        <v>4165.2</v>
      </c>
      <c r="E32" s="35">
        <v>0.2</v>
      </c>
      <c r="F32" s="22">
        <f t="shared" si="0"/>
        <v>20825.999999999996</v>
      </c>
      <c r="G32" s="25">
        <v>0</v>
      </c>
      <c r="H32" s="26">
        <f t="shared" si="1"/>
        <v>20825.999999999996</v>
      </c>
      <c r="I32" s="21">
        <v>1</v>
      </c>
      <c r="J32" s="22">
        <f t="shared" si="2"/>
        <v>20825.999999999996</v>
      </c>
    </row>
    <row r="33" spans="2:10" ht="15">
      <c r="B33" s="34">
        <v>2019</v>
      </c>
      <c r="C33" s="36">
        <v>12</v>
      </c>
      <c r="D33" s="33">
        <v>4082.3145</v>
      </c>
      <c r="E33" s="35">
        <v>0.2</v>
      </c>
      <c r="F33" s="22">
        <f t="shared" si="0"/>
        <v>20411.5725</v>
      </c>
      <c r="G33" s="25">
        <v>0</v>
      </c>
      <c r="H33" s="26">
        <f t="shared" si="1"/>
        <v>20411.5725</v>
      </c>
      <c r="I33" s="21">
        <v>1</v>
      </c>
      <c r="J33" s="22">
        <f t="shared" si="2"/>
        <v>20411.5725</v>
      </c>
    </row>
    <row r="34" spans="2:10" ht="15">
      <c r="B34" s="34">
        <v>2020</v>
      </c>
      <c r="C34" s="36">
        <v>12</v>
      </c>
      <c r="D34" s="33">
        <v>4041.486855</v>
      </c>
      <c r="E34" s="35">
        <v>0.2</v>
      </c>
      <c r="F34" s="22">
        <f t="shared" si="0"/>
        <v>20207.434275</v>
      </c>
      <c r="G34" s="25">
        <v>0</v>
      </c>
      <c r="H34" s="26">
        <f t="shared" si="1"/>
        <v>20207.434275</v>
      </c>
      <c r="I34" s="21">
        <v>1</v>
      </c>
      <c r="J34" s="22">
        <f t="shared" si="2"/>
        <v>20207.434275</v>
      </c>
    </row>
    <row r="35" spans="2:10" ht="15">
      <c r="B35" s="34">
        <v>2021</v>
      </c>
      <c r="C35" s="36">
        <v>12</v>
      </c>
      <c r="D35" s="33">
        <v>4001.07513145</v>
      </c>
      <c r="E35" s="35">
        <v>0.2</v>
      </c>
      <c r="F35" s="22">
        <f t="shared" si="0"/>
        <v>20005.37565725</v>
      </c>
      <c r="G35" s="25">
        <v>0</v>
      </c>
      <c r="H35" s="26">
        <f t="shared" si="1"/>
        <v>20005.37565725</v>
      </c>
      <c r="I35" s="21">
        <v>1</v>
      </c>
      <c r="J35" s="22">
        <f t="shared" si="2"/>
        <v>20005.37565725</v>
      </c>
    </row>
    <row r="36" spans="2:10" ht="15">
      <c r="B36" s="34" t="s">
        <v>23</v>
      </c>
      <c r="C36" s="37">
        <f>SUM(C16:C35)</f>
        <v>250</v>
      </c>
      <c r="D36" s="38">
        <f>SUM(D16:D35)</f>
        <v>70462.24648644999</v>
      </c>
      <c r="E36" s="39"/>
      <c r="F36" s="40">
        <f>SUM(F16:F35)</f>
        <v>352311.23243225</v>
      </c>
      <c r="G36" s="25">
        <f>SUM(G16:G35)</f>
        <v>40092.600000000006</v>
      </c>
      <c r="H36" s="25">
        <f>SUM(H16:H35)</f>
        <v>392403.83243224997</v>
      </c>
      <c r="I36" s="21"/>
      <c r="J36" s="22">
        <f>SUM(J16:J35)</f>
        <v>409578.13088975</v>
      </c>
    </row>
    <row r="38" spans="2:6" ht="12.75">
      <c r="B38" s="1" t="s">
        <v>24</v>
      </c>
      <c r="E38" s="41">
        <f>J36/C36</f>
        <v>1638.312523559</v>
      </c>
      <c r="F38" s="1" t="s">
        <v>25</v>
      </c>
    </row>
    <row r="39" spans="2:6" ht="12.75">
      <c r="B39" s="1" t="s">
        <v>26</v>
      </c>
      <c r="E39" s="42">
        <v>0.43</v>
      </c>
      <c r="F39" s="1" t="s">
        <v>27</v>
      </c>
    </row>
    <row r="40" spans="2:5" ht="12.75">
      <c r="B40" s="1" t="s">
        <v>28</v>
      </c>
      <c r="E40" s="41">
        <f>E38*E39</f>
        <v>704.47438513037</v>
      </c>
    </row>
    <row r="42" ht="12.75">
      <c r="B42" s="1" t="s">
        <v>29</v>
      </c>
    </row>
    <row r="43" ht="12.75">
      <c r="B43" s="1" t="s">
        <v>30</v>
      </c>
    </row>
    <row r="44" spans="2:7" ht="12.75">
      <c r="B44" s="2" t="s">
        <v>31</v>
      </c>
      <c r="E44" s="43" t="s">
        <v>32</v>
      </c>
      <c r="F44" s="3" t="s">
        <v>33</v>
      </c>
      <c r="G44" s="3" t="s">
        <v>34</v>
      </c>
    </row>
    <row r="46" ht="12.75">
      <c r="B46" s="1" t="s">
        <v>35</v>
      </c>
    </row>
    <row r="47" spans="2:6" ht="12.75">
      <c r="B47" s="3" t="s">
        <v>10</v>
      </c>
      <c r="C47" s="3"/>
      <c r="D47" s="3">
        <v>3358</v>
      </c>
      <c r="E47" s="1" t="s">
        <v>36</v>
      </c>
      <c r="F47" s="1" t="s">
        <v>37</v>
      </c>
    </row>
    <row r="48" spans="2:6" ht="12.75">
      <c r="B48" s="3" t="s">
        <v>38</v>
      </c>
      <c r="C48" s="3"/>
      <c r="D48" s="3">
        <v>3327</v>
      </c>
      <c r="E48" s="1" t="s">
        <v>36</v>
      </c>
      <c r="F48" s="1" t="s">
        <v>11</v>
      </c>
    </row>
    <row r="49" spans="2:6" ht="12.75">
      <c r="B49" s="3" t="s">
        <v>39</v>
      </c>
      <c r="C49" s="3"/>
      <c r="D49" s="3">
        <v>2700</v>
      </c>
      <c r="E49" s="1" t="s">
        <v>36</v>
      </c>
      <c r="F49" s="1" t="s">
        <v>40</v>
      </c>
    </row>
    <row r="51" ht="12.75">
      <c r="B51" s="1" t="s">
        <v>41</v>
      </c>
    </row>
    <row r="52" spans="5:7" ht="12.75">
      <c r="E52" s="44" t="s">
        <v>42</v>
      </c>
      <c r="F52" s="44" t="s">
        <v>43</v>
      </c>
      <c r="G52" s="44" t="s">
        <v>44</v>
      </c>
    </row>
    <row r="53" spans="2:8" ht="12.75">
      <c r="B53" s="3" t="s">
        <v>10</v>
      </c>
      <c r="C53" s="3"/>
      <c r="D53" s="45" t="s">
        <v>45</v>
      </c>
      <c r="E53" s="43" t="s">
        <v>46</v>
      </c>
      <c r="F53" s="3">
        <v>3358</v>
      </c>
      <c r="G53" s="3">
        <v>134.32</v>
      </c>
      <c r="H53" s="2" t="s">
        <v>47</v>
      </c>
    </row>
    <row r="54" spans="2:8" ht="12.75">
      <c r="B54" s="3" t="s">
        <v>38</v>
      </c>
      <c r="C54" s="3"/>
      <c r="D54" s="45" t="s">
        <v>48</v>
      </c>
      <c r="E54" s="43" t="s">
        <v>49</v>
      </c>
      <c r="F54" s="3">
        <v>3327</v>
      </c>
      <c r="G54" s="41">
        <f>(3327/300*19.33)</f>
        <v>214.36969999999997</v>
      </c>
      <c r="H54" s="2" t="s">
        <v>50</v>
      </c>
    </row>
    <row r="55" spans="2:8" ht="12.75">
      <c r="B55" s="3" t="s">
        <v>39</v>
      </c>
      <c r="C55" s="3"/>
      <c r="D55" s="45" t="s">
        <v>45</v>
      </c>
      <c r="E55" s="43" t="s">
        <v>51</v>
      </c>
      <c r="F55" s="3">
        <v>2700</v>
      </c>
      <c r="G55" s="41">
        <f>(2700/300*12)</f>
        <v>108</v>
      </c>
      <c r="H55" s="2" t="s">
        <v>52</v>
      </c>
    </row>
    <row r="56" spans="5:7" ht="12.75">
      <c r="E56" s="43" t="s">
        <v>53</v>
      </c>
      <c r="F56" s="46">
        <f>SUM(F53:F55)</f>
        <v>9385</v>
      </c>
      <c r="G56" s="41">
        <f>SUM(G53:G55)</f>
        <v>456.68969999999996</v>
      </c>
    </row>
    <row r="58" spans="2:7" ht="12.75">
      <c r="B58" s="1" t="s">
        <v>54</v>
      </c>
      <c r="F58" s="41">
        <f>G56*0.075</f>
        <v>34.251727499999994</v>
      </c>
      <c r="G58" s="2" t="s">
        <v>55</v>
      </c>
    </row>
    <row r="59" spans="2:7" ht="12.75">
      <c r="B59" s="1" t="s">
        <v>56</v>
      </c>
      <c r="F59" s="41">
        <f>E38*F58%</f>
        <v>561.1503411678019</v>
      </c>
      <c r="G59" s="1" t="s">
        <v>57</v>
      </c>
    </row>
    <row r="61" spans="2:6" ht="12.75">
      <c r="B61" s="1" t="s">
        <v>58</v>
      </c>
      <c r="F61" s="41">
        <v>384</v>
      </c>
    </row>
    <row r="63" spans="2:8" ht="12.75">
      <c r="B63" s="47" t="s">
        <v>59</v>
      </c>
      <c r="C63" s="47"/>
      <c r="D63" s="48">
        <f>F61+F59+E40</f>
        <v>1649.624726298172</v>
      </c>
      <c r="E63" s="47" t="s">
        <v>60</v>
      </c>
      <c r="F63" s="47"/>
      <c r="G63" s="47"/>
      <c r="H63" s="47"/>
    </row>
    <row r="64" spans="2:8" ht="12.75">
      <c r="B64" s="49" t="s">
        <v>61</v>
      </c>
      <c r="C64" s="47"/>
      <c r="D64" s="48">
        <f>D63*0.06</f>
        <v>98.97748357789031</v>
      </c>
      <c r="E64" s="47"/>
      <c r="F64" s="47"/>
      <c r="G64" s="47"/>
      <c r="H64" s="47"/>
    </row>
    <row r="65" spans="2:8" ht="12.75">
      <c r="B65" s="49" t="s">
        <v>62</v>
      </c>
      <c r="C65" s="47" t="s">
        <v>63</v>
      </c>
      <c r="D65" s="48">
        <f>(D63-D64)*0.06</f>
        <v>93.0388345632169</v>
      </c>
      <c r="E65" s="47"/>
      <c r="F65" s="47"/>
      <c r="G65" s="47"/>
      <c r="H65" s="47"/>
    </row>
    <row r="66" spans="2:8" ht="12.75">
      <c r="B66" s="49" t="s">
        <v>64</v>
      </c>
      <c r="C66" s="47"/>
      <c r="D66" s="48">
        <f>D63-D64-D65</f>
        <v>1457.6084081570648</v>
      </c>
      <c r="E66" s="47"/>
      <c r="F66" s="47"/>
      <c r="G66" s="47"/>
      <c r="H66" s="47"/>
    </row>
    <row r="68" spans="2:4" ht="12.75">
      <c r="B68" s="2" t="s">
        <v>65</v>
      </c>
      <c r="C68"/>
      <c r="D68" s="50">
        <v>1879.16</v>
      </c>
    </row>
    <row r="69" spans="2:4" ht="12.75">
      <c r="B69" s="2" t="s">
        <v>66</v>
      </c>
      <c r="C69"/>
      <c r="D69" s="50">
        <v>120.65</v>
      </c>
    </row>
    <row r="70" spans="2:4" ht="12.75">
      <c r="B70" s="2" t="s">
        <v>67</v>
      </c>
      <c r="C70"/>
      <c r="D70" s="50">
        <v>1999.81</v>
      </c>
    </row>
    <row r="71" spans="2:4" ht="12.75">
      <c r="B71" s="1" t="s">
        <v>68</v>
      </c>
      <c r="D71" s="51">
        <f>D70/12</f>
        <v>166.65083333333334</v>
      </c>
    </row>
    <row r="72" ht="12.75">
      <c r="D72" s="2"/>
    </row>
    <row r="73" spans="1:4" ht="12.75">
      <c r="A73" s="3"/>
      <c r="B73" s="3" t="s">
        <v>69</v>
      </c>
      <c r="C73" s="3"/>
      <c r="D73" s="51">
        <f>D66-D71</f>
        <v>1290.9575748237314</v>
      </c>
    </row>
    <row r="74" spans="4:5" ht="12.75">
      <c r="D74" s="52"/>
      <c r="E74" s="52"/>
    </row>
    <row r="76" spans="2:5" ht="12.75">
      <c r="B76" s="53"/>
      <c r="C76" s="54"/>
      <c r="D76" s="54"/>
      <c r="E76" s="55"/>
    </row>
  </sheetData>
  <sheetProtection selectLockedCells="1" selectUnlockedCells="1"/>
  <autoFilter ref="E44:G44"/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8"/>
  <sheetViews>
    <sheetView tabSelected="1" workbookViewId="0" topLeftCell="A12">
      <selection activeCell="D75" sqref="D75"/>
    </sheetView>
  </sheetViews>
  <sheetFormatPr defaultColWidth="8.57421875" defaultRowHeight="12.75"/>
  <cols>
    <col min="1" max="1" width="2.28125" style="1" customWidth="1"/>
    <col min="2" max="2" width="12.8515625" style="1" customWidth="1"/>
    <col min="3" max="3" width="9.7109375" style="1" customWidth="1"/>
    <col min="4" max="5" width="11.28125" style="1" customWidth="1"/>
    <col min="6" max="7" width="11.57421875" style="1" customWidth="1"/>
    <col min="8" max="8" width="10.28125" style="1" customWidth="1"/>
    <col min="9" max="9" width="8.57421875" style="1" customWidth="1"/>
    <col min="10" max="10" width="16.8515625" style="1" customWidth="1"/>
    <col min="11" max="16384" width="8.57421875" style="1" customWidth="1"/>
  </cols>
  <sheetData>
    <row r="2" ht="12.75">
      <c r="B2" s="1" t="s">
        <v>0</v>
      </c>
    </row>
    <row r="3" ht="12.75">
      <c r="B3" s="2" t="s">
        <v>70</v>
      </c>
    </row>
    <row r="4" ht="12.75">
      <c r="B4" s="2" t="s">
        <v>2</v>
      </c>
    </row>
    <row r="5" ht="12.75">
      <c r="B5" s="1" t="s">
        <v>3</v>
      </c>
    </row>
    <row r="6" spans="2:5" ht="12.75">
      <c r="B6" s="2" t="s">
        <v>4</v>
      </c>
      <c r="E6" s="3" t="s">
        <v>5</v>
      </c>
    </row>
    <row r="7" spans="2:5" ht="12.75">
      <c r="B7" s="2" t="s">
        <v>71</v>
      </c>
      <c r="E7" s="3" t="s">
        <v>72</v>
      </c>
    </row>
    <row r="8" spans="2:7" ht="12.75">
      <c r="B8" s="1" t="s">
        <v>6</v>
      </c>
      <c r="E8" s="3" t="s">
        <v>73</v>
      </c>
      <c r="F8" s="2" t="s">
        <v>74</v>
      </c>
      <c r="G8" s="3" t="s">
        <v>75</v>
      </c>
    </row>
    <row r="11" ht="12.75">
      <c r="B11" s="1" t="s">
        <v>9</v>
      </c>
    </row>
    <row r="12" spans="2:4" ht="12.75">
      <c r="B12" s="1" t="s">
        <v>10</v>
      </c>
      <c r="D12" s="1" t="s">
        <v>11</v>
      </c>
    </row>
    <row r="13" spans="2:4" ht="12.75">
      <c r="B13" s="2" t="s">
        <v>12</v>
      </c>
      <c r="D13" s="1" t="s">
        <v>11</v>
      </c>
    </row>
    <row r="15" spans="2:8" ht="15">
      <c r="B15" s="4" t="s">
        <v>13</v>
      </c>
      <c r="C15" s="5"/>
      <c r="D15" s="5"/>
      <c r="E15" s="5"/>
      <c r="F15" s="5"/>
      <c r="G15" s="5"/>
      <c r="H15" s="5"/>
    </row>
    <row r="16" spans="2:10" ht="38.25">
      <c r="B16" s="6" t="s">
        <v>14</v>
      </c>
      <c r="C16" s="6" t="s">
        <v>15</v>
      </c>
      <c r="D16" s="7" t="s">
        <v>16</v>
      </c>
      <c r="E16" s="7" t="s">
        <v>17</v>
      </c>
      <c r="F16" s="7" t="s">
        <v>18</v>
      </c>
      <c r="G16" s="7" t="s">
        <v>19</v>
      </c>
      <c r="H16" s="7" t="s">
        <v>20</v>
      </c>
      <c r="I16" s="8" t="s">
        <v>21</v>
      </c>
      <c r="J16" s="8" t="s">
        <v>22</v>
      </c>
    </row>
    <row r="17" spans="2:10" ht="15">
      <c r="B17" s="9">
        <v>2002</v>
      </c>
      <c r="C17" s="10">
        <v>12</v>
      </c>
      <c r="D17" s="10">
        <v>1289.28</v>
      </c>
      <c r="E17" s="11">
        <v>0.2</v>
      </c>
      <c r="F17" s="12">
        <f aca="true" t="shared" si="0" ref="F17:F37">D17/E17</f>
        <v>6446.4</v>
      </c>
      <c r="G17" s="13">
        <v>2899.2</v>
      </c>
      <c r="H17" s="13">
        <f aca="true" t="shared" si="1" ref="H17:H37">F17+G17</f>
        <v>9345.599999999999</v>
      </c>
      <c r="I17" s="14">
        <v>1.30263</v>
      </c>
      <c r="J17" s="12">
        <f aca="true" t="shared" si="2" ref="J17:J37">H17*I17</f>
        <v>12173.858927999998</v>
      </c>
    </row>
    <row r="18" spans="2:10" ht="15">
      <c r="B18" s="9">
        <v>2003</v>
      </c>
      <c r="C18" s="10">
        <v>12</v>
      </c>
      <c r="D18" s="10">
        <v>1341</v>
      </c>
      <c r="E18" s="11">
        <v>0.2</v>
      </c>
      <c r="F18" s="12">
        <f t="shared" si="0"/>
        <v>6705</v>
      </c>
      <c r="G18" s="13">
        <v>3454.2</v>
      </c>
      <c r="H18" s="13">
        <f t="shared" si="1"/>
        <v>10159.2</v>
      </c>
      <c r="I18" s="14">
        <v>1.25858</v>
      </c>
      <c r="J18" s="12">
        <f t="shared" si="2"/>
        <v>12786.165936000001</v>
      </c>
    </row>
    <row r="19" spans="2:10" ht="15">
      <c r="B19" s="9">
        <v>2004</v>
      </c>
      <c r="C19" s="10">
        <v>12</v>
      </c>
      <c r="D19" s="10">
        <v>1408.08</v>
      </c>
      <c r="E19" s="11">
        <v>0.2</v>
      </c>
      <c r="F19" s="12">
        <f t="shared" si="0"/>
        <v>7040.4</v>
      </c>
      <c r="G19" s="13">
        <v>3159</v>
      </c>
      <c r="H19" s="13">
        <f t="shared" si="1"/>
        <v>10199.4</v>
      </c>
      <c r="I19" s="14">
        <v>1.22311</v>
      </c>
      <c r="J19" s="12">
        <f t="shared" si="2"/>
        <v>12474.988134</v>
      </c>
    </row>
    <row r="20" spans="2:10" ht="15">
      <c r="B20" s="9">
        <v>2005</v>
      </c>
      <c r="C20" s="10">
        <v>12</v>
      </c>
      <c r="D20" s="10">
        <v>1464.36</v>
      </c>
      <c r="E20" s="11">
        <v>0.2</v>
      </c>
      <c r="F20" s="12">
        <f t="shared" si="0"/>
        <v>7321.799999999999</v>
      </c>
      <c r="G20" s="13">
        <v>2411.3999999999996</v>
      </c>
      <c r="H20" s="13">
        <f t="shared" si="1"/>
        <v>9733.199999999999</v>
      </c>
      <c r="I20" s="14">
        <v>1.18175</v>
      </c>
      <c r="J20" s="12">
        <f t="shared" si="2"/>
        <v>11502.2091</v>
      </c>
    </row>
    <row r="21" spans="2:10" ht="15">
      <c r="B21" s="9">
        <v>2006</v>
      </c>
      <c r="C21" s="10">
        <v>12</v>
      </c>
      <c r="D21" s="10">
        <v>1522.92</v>
      </c>
      <c r="E21" s="11">
        <v>0.2</v>
      </c>
      <c r="F21" s="12">
        <f t="shared" si="0"/>
        <v>7614.6</v>
      </c>
      <c r="G21" s="13">
        <v>2776.2</v>
      </c>
      <c r="H21" s="13">
        <f t="shared" si="1"/>
        <v>10390.8</v>
      </c>
      <c r="I21" s="14">
        <v>1.1451</v>
      </c>
      <c r="J21" s="12">
        <f t="shared" si="2"/>
        <v>11898.505079999999</v>
      </c>
    </row>
    <row r="22" spans="2:10" ht="15">
      <c r="B22" s="15">
        <v>2007</v>
      </c>
      <c r="C22" s="16">
        <v>14</v>
      </c>
      <c r="D22" s="16">
        <v>4066.68</v>
      </c>
      <c r="E22" s="17">
        <v>0.2</v>
      </c>
      <c r="F22" s="18">
        <f t="shared" si="0"/>
        <v>20333.399999999998</v>
      </c>
      <c r="G22" s="19">
        <v>3720.5999999999995</v>
      </c>
      <c r="H22" s="20">
        <f t="shared" si="1"/>
        <v>24053.999999999996</v>
      </c>
      <c r="I22" s="21">
        <v>1.11283</v>
      </c>
      <c r="J22" s="22">
        <f t="shared" si="2"/>
        <v>26768.012819999996</v>
      </c>
    </row>
    <row r="23" spans="2:10" ht="15">
      <c r="B23" s="23">
        <v>2008</v>
      </c>
      <c r="C23" s="16">
        <v>14</v>
      </c>
      <c r="D23" s="16">
        <v>4390.8</v>
      </c>
      <c r="E23" s="24">
        <v>0.2</v>
      </c>
      <c r="F23" s="22">
        <f t="shared" si="0"/>
        <v>21954</v>
      </c>
      <c r="G23" s="25">
        <v>3468</v>
      </c>
      <c r="H23" s="26">
        <f t="shared" si="1"/>
        <v>25422</v>
      </c>
      <c r="I23" s="21">
        <v>1.06798</v>
      </c>
      <c r="J23" s="22">
        <f t="shared" si="2"/>
        <v>27150.18756</v>
      </c>
    </row>
    <row r="24" spans="2:10" ht="15">
      <c r="B24" s="27">
        <v>2009</v>
      </c>
      <c r="C24" s="16">
        <v>14</v>
      </c>
      <c r="D24" s="16">
        <v>4477.2</v>
      </c>
      <c r="E24" s="28">
        <v>0.2</v>
      </c>
      <c r="F24" s="29">
        <f t="shared" si="0"/>
        <v>22385.999999999996</v>
      </c>
      <c r="G24" s="30">
        <v>5369.4</v>
      </c>
      <c r="H24" s="31">
        <f t="shared" si="1"/>
        <v>27755.399999999994</v>
      </c>
      <c r="I24" s="21">
        <v>1.05521</v>
      </c>
      <c r="J24" s="22">
        <f t="shared" si="2"/>
        <v>29287.775633999994</v>
      </c>
    </row>
    <row r="25" spans="2:10" ht="15">
      <c r="B25" s="15">
        <v>2010</v>
      </c>
      <c r="C25" s="16">
        <v>14</v>
      </c>
      <c r="D25" s="16">
        <v>4179.69</v>
      </c>
      <c r="E25" s="17">
        <v>0.2</v>
      </c>
      <c r="F25" s="22">
        <f t="shared" si="0"/>
        <v>20898.449999999997</v>
      </c>
      <c r="G25" s="25">
        <v>4029.5999999999995</v>
      </c>
      <c r="H25" s="26">
        <f t="shared" si="1"/>
        <v>24928.049999999996</v>
      </c>
      <c r="I25" s="21">
        <v>1.00771</v>
      </c>
      <c r="J25" s="22">
        <f t="shared" si="2"/>
        <v>25120.245265499998</v>
      </c>
    </row>
    <row r="26" spans="2:10" ht="15">
      <c r="B26" s="32">
        <v>2011</v>
      </c>
      <c r="C26" s="16">
        <v>13</v>
      </c>
      <c r="D26" s="33">
        <v>4322.12</v>
      </c>
      <c r="E26" s="24">
        <v>0.2</v>
      </c>
      <c r="F26" s="22">
        <f t="shared" si="0"/>
        <v>21610.6</v>
      </c>
      <c r="G26" s="25">
        <v>2443.8</v>
      </c>
      <c r="H26" s="26">
        <f t="shared" si="1"/>
        <v>24054.399999999998</v>
      </c>
      <c r="I26" s="21">
        <v>1</v>
      </c>
      <c r="J26" s="22">
        <f t="shared" si="2"/>
        <v>24054.399999999998</v>
      </c>
    </row>
    <row r="27" spans="2:10" ht="15">
      <c r="B27" s="34">
        <v>2012</v>
      </c>
      <c r="C27" s="16">
        <v>13</v>
      </c>
      <c r="D27" s="33">
        <v>4368.32</v>
      </c>
      <c r="E27" s="35">
        <v>0.2</v>
      </c>
      <c r="F27" s="22">
        <f t="shared" si="0"/>
        <v>21841.6</v>
      </c>
      <c r="G27" s="25">
        <v>2121</v>
      </c>
      <c r="H27" s="26">
        <f t="shared" si="1"/>
        <v>23962.6</v>
      </c>
      <c r="I27" s="21">
        <v>1</v>
      </c>
      <c r="J27" s="22">
        <f t="shared" si="2"/>
        <v>23962.6</v>
      </c>
    </row>
    <row r="28" spans="2:10" ht="15">
      <c r="B28" s="34">
        <v>2013</v>
      </c>
      <c r="C28" s="36">
        <v>12</v>
      </c>
      <c r="D28" s="33">
        <v>4354.64</v>
      </c>
      <c r="E28" s="35">
        <v>0.2</v>
      </c>
      <c r="F28" s="22">
        <f t="shared" si="0"/>
        <v>21773.2</v>
      </c>
      <c r="G28" s="25">
        <v>1578.6</v>
      </c>
      <c r="H28" s="26">
        <f t="shared" si="1"/>
        <v>23351.8</v>
      </c>
      <c r="I28" s="21">
        <v>1</v>
      </c>
      <c r="J28" s="22">
        <f t="shared" si="2"/>
        <v>23351.8</v>
      </c>
    </row>
    <row r="29" spans="2:10" ht="15">
      <c r="B29" s="34">
        <v>2014</v>
      </c>
      <c r="C29" s="36">
        <v>12</v>
      </c>
      <c r="D29" s="33">
        <v>4212</v>
      </c>
      <c r="E29" s="35">
        <v>0.2</v>
      </c>
      <c r="F29" s="22">
        <f t="shared" si="0"/>
        <v>21060</v>
      </c>
      <c r="G29" s="25">
        <v>1689</v>
      </c>
      <c r="H29" s="26">
        <f t="shared" si="1"/>
        <v>22749</v>
      </c>
      <c r="I29" s="21">
        <v>1</v>
      </c>
      <c r="J29" s="22">
        <f t="shared" si="2"/>
        <v>22749</v>
      </c>
    </row>
    <row r="30" spans="2:10" ht="15">
      <c r="B30" s="34">
        <v>2015</v>
      </c>
      <c r="C30" s="36">
        <v>12</v>
      </c>
      <c r="D30" s="33">
        <v>4232.28</v>
      </c>
      <c r="E30" s="35">
        <v>0.2</v>
      </c>
      <c r="F30" s="22">
        <f t="shared" si="0"/>
        <v>21161.399999999998</v>
      </c>
      <c r="G30" s="25">
        <v>781.8</v>
      </c>
      <c r="H30" s="26">
        <f t="shared" si="1"/>
        <v>21943.199999999997</v>
      </c>
      <c r="I30" s="21">
        <v>1</v>
      </c>
      <c r="J30" s="22">
        <f t="shared" si="2"/>
        <v>21943.199999999997</v>
      </c>
    </row>
    <row r="31" spans="2:10" ht="15">
      <c r="B31" s="34">
        <v>2016</v>
      </c>
      <c r="C31" s="36">
        <v>12</v>
      </c>
      <c r="D31" s="33">
        <v>4306.8</v>
      </c>
      <c r="E31" s="35">
        <v>0.2</v>
      </c>
      <c r="F31" s="22">
        <f t="shared" si="0"/>
        <v>21534</v>
      </c>
      <c r="G31" s="25">
        <v>190.8</v>
      </c>
      <c r="H31" s="26">
        <f t="shared" si="1"/>
        <v>21724.8</v>
      </c>
      <c r="I31" s="21">
        <v>1</v>
      </c>
      <c r="J31" s="22">
        <f t="shared" si="2"/>
        <v>21724.8</v>
      </c>
    </row>
    <row r="32" spans="2:10" ht="15">
      <c r="B32" s="34">
        <v>2017</v>
      </c>
      <c r="C32" s="36">
        <v>12</v>
      </c>
      <c r="D32" s="33">
        <v>4236</v>
      </c>
      <c r="E32" s="35">
        <v>0.2</v>
      </c>
      <c r="F32" s="22">
        <f t="shared" si="0"/>
        <v>21180</v>
      </c>
      <c r="G32" s="25">
        <v>0</v>
      </c>
      <c r="H32" s="26">
        <f t="shared" si="1"/>
        <v>21180</v>
      </c>
      <c r="I32" s="21">
        <v>1</v>
      </c>
      <c r="J32" s="22">
        <f t="shared" si="2"/>
        <v>21180</v>
      </c>
    </row>
    <row r="33" spans="2:10" ht="15">
      <c r="B33" s="34">
        <v>2018</v>
      </c>
      <c r="C33" s="36">
        <v>12</v>
      </c>
      <c r="D33" s="33">
        <v>4165.2</v>
      </c>
      <c r="E33" s="35">
        <v>0.2</v>
      </c>
      <c r="F33" s="22">
        <f t="shared" si="0"/>
        <v>20825.999999999996</v>
      </c>
      <c r="G33" s="25">
        <v>0</v>
      </c>
      <c r="H33" s="26">
        <f t="shared" si="1"/>
        <v>20825.999999999996</v>
      </c>
      <c r="I33" s="21">
        <v>1</v>
      </c>
      <c r="J33" s="22">
        <f t="shared" si="2"/>
        <v>20825.999999999996</v>
      </c>
    </row>
    <row r="34" spans="2:10" ht="15">
      <c r="B34" s="34">
        <v>2019</v>
      </c>
      <c r="C34" s="36">
        <v>12</v>
      </c>
      <c r="D34" s="33">
        <v>4082.3145</v>
      </c>
      <c r="E34" s="35">
        <v>0.2</v>
      </c>
      <c r="F34" s="22">
        <f t="shared" si="0"/>
        <v>20411.5725</v>
      </c>
      <c r="G34" s="25">
        <v>0</v>
      </c>
      <c r="H34" s="26">
        <f t="shared" si="1"/>
        <v>20411.5725</v>
      </c>
      <c r="I34" s="21">
        <v>1</v>
      </c>
      <c r="J34" s="22">
        <f t="shared" si="2"/>
        <v>20411.5725</v>
      </c>
    </row>
    <row r="35" spans="2:10" ht="15">
      <c r="B35" s="34">
        <v>2020</v>
      </c>
      <c r="C35" s="36">
        <v>12</v>
      </c>
      <c r="D35" s="33">
        <v>4041.486855</v>
      </c>
      <c r="E35" s="35">
        <v>0.2</v>
      </c>
      <c r="F35" s="22">
        <f t="shared" si="0"/>
        <v>20207.434275</v>
      </c>
      <c r="G35" s="25">
        <v>0</v>
      </c>
      <c r="H35" s="26">
        <f t="shared" si="1"/>
        <v>20207.434275</v>
      </c>
      <c r="I35" s="21">
        <v>1</v>
      </c>
      <c r="J35" s="22">
        <f t="shared" si="2"/>
        <v>20207.434275</v>
      </c>
    </row>
    <row r="36" spans="2:10" ht="15">
      <c r="B36" s="34">
        <v>2021</v>
      </c>
      <c r="C36" s="36">
        <v>12</v>
      </c>
      <c r="D36" s="33">
        <v>4001.07513145</v>
      </c>
      <c r="E36" s="35">
        <v>0.2</v>
      </c>
      <c r="F36" s="22">
        <f t="shared" si="0"/>
        <v>20005.37565725</v>
      </c>
      <c r="G36" s="25">
        <v>0</v>
      </c>
      <c r="H36" s="26">
        <f t="shared" si="1"/>
        <v>20005.37565725</v>
      </c>
      <c r="I36" s="21">
        <v>1</v>
      </c>
      <c r="J36" s="22">
        <f t="shared" si="2"/>
        <v>20005.37565725</v>
      </c>
    </row>
    <row r="37" spans="2:10" ht="15">
      <c r="B37" s="34" t="s">
        <v>76</v>
      </c>
      <c r="C37" s="36">
        <v>33</v>
      </c>
      <c r="D37" s="33">
        <v>11000</v>
      </c>
      <c r="E37" s="35">
        <v>0.2</v>
      </c>
      <c r="F37" s="22">
        <f t="shared" si="0"/>
        <v>55000</v>
      </c>
      <c r="G37" s="25"/>
      <c r="H37" s="26">
        <f t="shared" si="1"/>
        <v>55000</v>
      </c>
      <c r="I37" s="21">
        <v>1</v>
      </c>
      <c r="J37" s="22">
        <f t="shared" si="2"/>
        <v>55000</v>
      </c>
    </row>
    <row r="38" spans="2:10" ht="15">
      <c r="B38" s="34" t="s">
        <v>23</v>
      </c>
      <c r="C38" s="37">
        <f>SUM(C17:C37)</f>
        <v>283</v>
      </c>
      <c r="D38" s="37">
        <f>SUM(D17:D37)</f>
        <v>81462.24648644999</v>
      </c>
      <c r="E38" s="39"/>
      <c r="F38" s="40">
        <f>SUM(F17:F37)</f>
        <v>407311.23243225</v>
      </c>
      <c r="G38" s="25">
        <f>SUM(G17:G36)</f>
        <v>40092.600000000006</v>
      </c>
      <c r="H38" s="25">
        <f>SUM(H17:H37)</f>
        <v>447403.83243224997</v>
      </c>
      <c r="I38" s="21"/>
      <c r="J38" s="22">
        <f>SUM(J17:J37)</f>
        <v>464578.13088975</v>
      </c>
    </row>
    <row r="40" spans="2:6" ht="12.75">
      <c r="B40" s="1" t="s">
        <v>24</v>
      </c>
      <c r="E40" s="41">
        <f>J38/C38</f>
        <v>1641.6188370662546</v>
      </c>
      <c r="F40" s="1" t="s">
        <v>25</v>
      </c>
    </row>
    <row r="41" spans="2:5" ht="12.75">
      <c r="B41" s="1" t="s">
        <v>26</v>
      </c>
      <c r="E41" s="42">
        <v>0.5001</v>
      </c>
    </row>
    <row r="42" spans="2:5" ht="12.75">
      <c r="B42" s="1" t="s">
        <v>28</v>
      </c>
      <c r="E42" s="41">
        <f>E40*E41</f>
        <v>820.9735804168339</v>
      </c>
    </row>
    <row r="44" ht="12.75">
      <c r="B44" s="1" t="s">
        <v>29</v>
      </c>
    </row>
    <row r="45" ht="12.75">
      <c r="B45" s="1" t="s">
        <v>30</v>
      </c>
    </row>
    <row r="46" spans="2:7" ht="12.75">
      <c r="B46" s="2" t="s">
        <v>31</v>
      </c>
      <c r="E46" s="43" t="s">
        <v>32</v>
      </c>
      <c r="F46" s="3" t="s">
        <v>33</v>
      </c>
      <c r="G46" s="3" t="s">
        <v>34</v>
      </c>
    </row>
    <row r="48" ht="12.75">
      <c r="B48" s="1" t="s">
        <v>35</v>
      </c>
    </row>
    <row r="49" spans="2:6" ht="12.75">
      <c r="B49" s="3" t="s">
        <v>10</v>
      </c>
      <c r="C49" s="3"/>
      <c r="D49" s="3">
        <v>3358</v>
      </c>
      <c r="E49" s="1" t="s">
        <v>36</v>
      </c>
      <c r="F49" s="1" t="s">
        <v>37</v>
      </c>
    </row>
    <row r="50" spans="2:6" ht="12.75">
      <c r="B50" s="3" t="s">
        <v>38</v>
      </c>
      <c r="C50" s="3"/>
      <c r="D50" s="3">
        <v>3327</v>
      </c>
      <c r="E50" s="1" t="s">
        <v>36</v>
      </c>
      <c r="F50" s="1" t="s">
        <v>11</v>
      </c>
    </row>
    <row r="51" spans="2:6" ht="12.75">
      <c r="B51" s="3" t="s">
        <v>39</v>
      </c>
      <c r="C51" s="3"/>
      <c r="D51" s="3">
        <v>2700</v>
      </c>
      <c r="E51" s="1" t="s">
        <v>36</v>
      </c>
      <c r="F51" s="1" t="s">
        <v>40</v>
      </c>
    </row>
    <row r="53" ht="12.75">
      <c r="B53" s="1" t="s">
        <v>41</v>
      </c>
    </row>
    <row r="54" spans="5:7" ht="12.75">
      <c r="E54" s="44" t="s">
        <v>42</v>
      </c>
      <c r="F54" s="44" t="s">
        <v>43</v>
      </c>
      <c r="G54" s="44" t="s">
        <v>44</v>
      </c>
    </row>
    <row r="55" spans="2:8" ht="12.75">
      <c r="B55" s="3" t="s">
        <v>10</v>
      </c>
      <c r="C55" s="3"/>
      <c r="D55" s="45" t="s">
        <v>45</v>
      </c>
      <c r="E55" s="43" t="s">
        <v>46</v>
      </c>
      <c r="F55" s="3">
        <v>3358</v>
      </c>
      <c r="G55" s="3">
        <v>134.32</v>
      </c>
      <c r="H55" s="2" t="s">
        <v>47</v>
      </c>
    </row>
    <row r="56" spans="2:8" ht="12.75">
      <c r="B56" s="3" t="s">
        <v>38</v>
      </c>
      <c r="C56" s="3"/>
      <c r="D56" s="45" t="s">
        <v>48</v>
      </c>
      <c r="E56" s="43" t="s">
        <v>49</v>
      </c>
      <c r="F56" s="3">
        <v>3327</v>
      </c>
      <c r="G56" s="41">
        <f>(3327/300*19.33)</f>
        <v>214.36969999999997</v>
      </c>
      <c r="H56" s="2" t="s">
        <v>50</v>
      </c>
    </row>
    <row r="57" spans="2:8" ht="12.75">
      <c r="B57" s="3" t="s">
        <v>39</v>
      </c>
      <c r="C57" s="3"/>
      <c r="D57" s="45" t="s">
        <v>45</v>
      </c>
      <c r="E57" s="43" t="s">
        <v>51</v>
      </c>
      <c r="F57" s="3">
        <v>2700</v>
      </c>
      <c r="G57" s="41">
        <f>(2700/300*12)</f>
        <v>108</v>
      </c>
      <c r="H57" s="2" t="s">
        <v>52</v>
      </c>
    </row>
    <row r="58" spans="5:7" ht="12.75">
      <c r="E58" s="43" t="s">
        <v>53</v>
      </c>
      <c r="F58" s="46">
        <f>SUM(F55:F57)</f>
        <v>9385</v>
      </c>
      <c r="G58" s="41">
        <f>SUM(G55:G57)</f>
        <v>456.68969999999996</v>
      </c>
    </row>
    <row r="60" spans="2:7" ht="12.75">
      <c r="B60" s="1" t="s">
        <v>54</v>
      </c>
      <c r="F60" s="41">
        <f>G58*0.075</f>
        <v>34.251727499999994</v>
      </c>
      <c r="G60" s="2" t="s">
        <v>55</v>
      </c>
    </row>
    <row r="61" spans="2:7" ht="12.75">
      <c r="B61" s="1" t="s">
        <v>56</v>
      </c>
      <c r="F61" s="41">
        <f>E40*F60%</f>
        <v>562.2828106606024</v>
      </c>
      <c r="G61" s="1" t="s">
        <v>57</v>
      </c>
    </row>
    <row r="63" spans="2:6" ht="12.75">
      <c r="B63" s="1" t="s">
        <v>58</v>
      </c>
      <c r="F63" s="41">
        <v>384</v>
      </c>
    </row>
    <row r="65" spans="2:8" ht="12.75">
      <c r="B65" s="47" t="s">
        <v>59</v>
      </c>
      <c r="C65" s="47"/>
      <c r="D65" s="48">
        <f>F63+F61+E42</f>
        <v>1767.2563910774363</v>
      </c>
      <c r="E65" s="47" t="s">
        <v>60</v>
      </c>
      <c r="F65" s="47"/>
      <c r="G65" s="47"/>
      <c r="H65" s="47"/>
    </row>
    <row r="66" spans="2:8" ht="12.75">
      <c r="B66" s="49" t="s">
        <v>61</v>
      </c>
      <c r="C66" s="47"/>
      <c r="D66" s="48">
        <f>D65*0.06</f>
        <v>106.03538346464617</v>
      </c>
      <c r="E66" s="47"/>
      <c r="F66" s="47"/>
      <c r="G66" s="47"/>
      <c r="H66" s="47"/>
    </row>
    <row r="67" spans="2:8" ht="12.75">
      <c r="B67" s="49" t="s">
        <v>62</v>
      </c>
      <c r="C67" s="47" t="s">
        <v>63</v>
      </c>
      <c r="D67" s="48">
        <f>(D65-D66)*0.06</f>
        <v>99.67326045676741</v>
      </c>
      <c r="E67" s="47"/>
      <c r="F67" s="47"/>
      <c r="G67" s="47"/>
      <c r="H67" s="47"/>
    </row>
    <row r="68" spans="2:8" ht="12.75">
      <c r="B68" s="49" t="s">
        <v>64</v>
      </c>
      <c r="C68" s="47"/>
      <c r="D68" s="48">
        <f>D65-D66-D67</f>
        <v>1561.5477471560228</v>
      </c>
      <c r="E68" s="47"/>
      <c r="F68" s="47"/>
      <c r="G68" s="47"/>
      <c r="H68" s="47"/>
    </row>
    <row r="70" spans="2:4" ht="12.75">
      <c r="B70" s="2" t="s">
        <v>65</v>
      </c>
      <c r="C70"/>
      <c r="D70" s="50">
        <v>2180.26</v>
      </c>
    </row>
    <row r="71" spans="2:4" ht="12.75">
      <c r="B71" s="2" t="s">
        <v>66</v>
      </c>
      <c r="C71"/>
      <c r="D71" s="50">
        <v>148.25</v>
      </c>
    </row>
    <row r="72" spans="2:5" ht="12.75">
      <c r="B72" s="2" t="s">
        <v>67</v>
      </c>
      <c r="C72"/>
      <c r="D72" s="50">
        <v>2328.51</v>
      </c>
      <c r="E72"/>
    </row>
    <row r="73" spans="2:5" ht="12.75">
      <c r="B73" s="1" t="s">
        <v>68</v>
      </c>
      <c r="D73" s="50">
        <f>D72/12</f>
        <v>194.04250000000002</v>
      </c>
      <c r="E73"/>
    </row>
    <row r="74" spans="4:5" ht="12.75">
      <c r="D74" s="2"/>
      <c r="E74"/>
    </row>
    <row r="75" spans="2:4" ht="12.75">
      <c r="B75" s="3" t="s">
        <v>69</v>
      </c>
      <c r="C75" s="3"/>
      <c r="D75" s="51">
        <f>D68-D73</f>
        <v>1367.5052471560227</v>
      </c>
    </row>
    <row r="76" spans="4:5" ht="12.75">
      <c r="D76" s="52"/>
      <c r="E76" s="52"/>
    </row>
    <row r="78" spans="2:5" ht="12.75">
      <c r="B78" s="53"/>
      <c r="C78" s="54"/>
      <c r="D78" s="54"/>
      <c r="E78" s="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8"/>
  <sheetViews>
    <sheetView workbookViewId="0" topLeftCell="A51">
      <selection activeCell="D73" sqref="D73"/>
    </sheetView>
  </sheetViews>
  <sheetFormatPr defaultColWidth="8.57421875" defaultRowHeight="12.75"/>
  <cols>
    <col min="1" max="1" width="2.28125" style="1" customWidth="1"/>
    <col min="2" max="2" width="12.8515625" style="1" customWidth="1"/>
    <col min="3" max="3" width="9.7109375" style="1" customWidth="1"/>
    <col min="4" max="5" width="11.28125" style="1" customWidth="1"/>
    <col min="6" max="7" width="11.57421875" style="1" customWidth="1"/>
    <col min="8" max="8" width="10.28125" style="1" customWidth="1"/>
    <col min="9" max="9" width="8.57421875" style="1" customWidth="1"/>
    <col min="10" max="10" width="16.8515625" style="1" customWidth="1"/>
    <col min="11" max="16384" width="8.57421875" style="1" customWidth="1"/>
  </cols>
  <sheetData>
    <row r="2" ht="12.75">
      <c r="B2" s="1" t="s">
        <v>0</v>
      </c>
    </row>
    <row r="3" ht="12.75">
      <c r="B3" s="2" t="s">
        <v>70</v>
      </c>
    </row>
    <row r="4" ht="12.75">
      <c r="B4" s="2" t="s">
        <v>2</v>
      </c>
    </row>
    <row r="5" ht="12.75">
      <c r="B5" s="1" t="s">
        <v>3</v>
      </c>
    </row>
    <row r="6" spans="2:5" ht="12.75">
      <c r="B6" s="2" t="s">
        <v>4</v>
      </c>
      <c r="E6" s="3" t="s">
        <v>5</v>
      </c>
    </row>
    <row r="7" spans="2:5" ht="12.75">
      <c r="B7" s="2" t="s">
        <v>71</v>
      </c>
      <c r="E7" s="3" t="s">
        <v>72</v>
      </c>
    </row>
    <row r="8" spans="2:7" ht="12.75">
      <c r="B8" s="1" t="s">
        <v>6</v>
      </c>
      <c r="E8" s="3" t="s">
        <v>73</v>
      </c>
      <c r="F8" s="2" t="s">
        <v>74</v>
      </c>
      <c r="G8" s="3" t="s">
        <v>75</v>
      </c>
    </row>
    <row r="11" ht="12.75">
      <c r="B11" s="1" t="s">
        <v>9</v>
      </c>
    </row>
    <row r="12" spans="2:4" ht="12.75">
      <c r="B12" s="1" t="s">
        <v>10</v>
      </c>
      <c r="D12" s="1" t="s">
        <v>11</v>
      </c>
    </row>
    <row r="13" spans="2:4" ht="12.75">
      <c r="B13" s="2" t="s">
        <v>12</v>
      </c>
      <c r="D13" s="1" t="s">
        <v>11</v>
      </c>
    </row>
    <row r="15" spans="2:8" ht="15">
      <c r="B15" s="4" t="s">
        <v>13</v>
      </c>
      <c r="C15" s="5"/>
      <c r="D15" s="5"/>
      <c r="E15" s="5"/>
      <c r="F15" s="5"/>
      <c r="G15" s="5"/>
      <c r="H15" s="5"/>
    </row>
    <row r="16" spans="2:10" ht="38.25">
      <c r="B16" s="6" t="s">
        <v>14</v>
      </c>
      <c r="C16" s="6" t="s">
        <v>15</v>
      </c>
      <c r="D16" s="7" t="s">
        <v>16</v>
      </c>
      <c r="E16" s="7" t="s">
        <v>17</v>
      </c>
      <c r="F16" s="7" t="s">
        <v>18</v>
      </c>
      <c r="G16" s="7" t="s">
        <v>19</v>
      </c>
      <c r="H16" s="7" t="s">
        <v>20</v>
      </c>
      <c r="I16" s="8" t="s">
        <v>21</v>
      </c>
      <c r="J16" s="8" t="s">
        <v>22</v>
      </c>
    </row>
    <row r="17" spans="2:10" ht="15">
      <c r="B17" s="9">
        <v>2002</v>
      </c>
      <c r="C17" s="10">
        <v>12</v>
      </c>
      <c r="D17" s="10">
        <v>1289.28</v>
      </c>
      <c r="E17" s="11">
        <v>0.2</v>
      </c>
      <c r="F17" s="12">
        <f aca="true" t="shared" si="0" ref="F17:F37">D17/E17</f>
        <v>6446.4</v>
      </c>
      <c r="G17" s="13">
        <v>2899.2</v>
      </c>
      <c r="H17" s="13">
        <f aca="true" t="shared" si="1" ref="H17:H37">F17+G17</f>
        <v>9345.599999999999</v>
      </c>
      <c r="I17" s="14">
        <v>1.30263</v>
      </c>
      <c r="J17" s="12">
        <f aca="true" t="shared" si="2" ref="J17:J37">H17*I17</f>
        <v>12173.858927999998</v>
      </c>
    </row>
    <row r="18" spans="2:10" ht="15">
      <c r="B18" s="9">
        <v>2003</v>
      </c>
      <c r="C18" s="10">
        <v>12</v>
      </c>
      <c r="D18" s="10">
        <v>1341</v>
      </c>
      <c r="E18" s="11">
        <v>0.2</v>
      </c>
      <c r="F18" s="12">
        <f t="shared" si="0"/>
        <v>6705</v>
      </c>
      <c r="G18" s="13">
        <v>3454.2</v>
      </c>
      <c r="H18" s="13">
        <f t="shared" si="1"/>
        <v>10159.2</v>
      </c>
      <c r="I18" s="14">
        <v>1.25858</v>
      </c>
      <c r="J18" s="12">
        <f t="shared" si="2"/>
        <v>12786.165936000001</v>
      </c>
    </row>
    <row r="19" spans="2:10" ht="15">
      <c r="B19" s="9">
        <v>2004</v>
      </c>
      <c r="C19" s="10">
        <v>12</v>
      </c>
      <c r="D19" s="10">
        <v>1408.08</v>
      </c>
      <c r="E19" s="11">
        <v>0.2</v>
      </c>
      <c r="F19" s="12">
        <f t="shared" si="0"/>
        <v>7040.4</v>
      </c>
      <c r="G19" s="13">
        <v>3159</v>
      </c>
      <c r="H19" s="13">
        <f t="shared" si="1"/>
        <v>10199.4</v>
      </c>
      <c r="I19" s="14">
        <v>1.22311</v>
      </c>
      <c r="J19" s="12">
        <f t="shared" si="2"/>
        <v>12474.988134</v>
      </c>
    </row>
    <row r="20" spans="2:10" ht="15">
      <c r="B20" s="9">
        <v>2005</v>
      </c>
      <c r="C20" s="10">
        <v>12</v>
      </c>
      <c r="D20" s="10">
        <v>1464.36</v>
      </c>
      <c r="E20" s="11">
        <v>0.2</v>
      </c>
      <c r="F20" s="12">
        <f t="shared" si="0"/>
        <v>7321.799999999999</v>
      </c>
      <c r="G20" s="13">
        <v>2411.3999999999996</v>
      </c>
      <c r="H20" s="13">
        <f t="shared" si="1"/>
        <v>9733.199999999999</v>
      </c>
      <c r="I20" s="14">
        <v>1.18175</v>
      </c>
      <c r="J20" s="12">
        <f t="shared" si="2"/>
        <v>11502.2091</v>
      </c>
    </row>
    <row r="21" spans="2:10" ht="15">
      <c r="B21" s="9">
        <v>2006</v>
      </c>
      <c r="C21" s="10">
        <v>12</v>
      </c>
      <c r="D21" s="10">
        <v>1522.92</v>
      </c>
      <c r="E21" s="11">
        <v>0.2</v>
      </c>
      <c r="F21" s="12">
        <f t="shared" si="0"/>
        <v>7614.6</v>
      </c>
      <c r="G21" s="13">
        <v>2776.2</v>
      </c>
      <c r="H21" s="13">
        <f t="shared" si="1"/>
        <v>10390.8</v>
      </c>
      <c r="I21" s="14">
        <v>1.1451</v>
      </c>
      <c r="J21" s="12">
        <f t="shared" si="2"/>
        <v>11898.505079999999</v>
      </c>
    </row>
    <row r="22" spans="2:10" ht="15">
      <c r="B22" s="15">
        <v>2007</v>
      </c>
      <c r="C22" s="16">
        <v>14</v>
      </c>
      <c r="D22" s="16">
        <v>4066.68</v>
      </c>
      <c r="E22" s="17">
        <v>0.2</v>
      </c>
      <c r="F22" s="18">
        <f t="shared" si="0"/>
        <v>20333.399999999998</v>
      </c>
      <c r="G22" s="19">
        <v>3720.5999999999995</v>
      </c>
      <c r="H22" s="20">
        <f t="shared" si="1"/>
        <v>24053.999999999996</v>
      </c>
      <c r="I22" s="21">
        <v>1.11283</v>
      </c>
      <c r="J22" s="22">
        <f t="shared" si="2"/>
        <v>26768.012819999996</v>
      </c>
    </row>
    <row r="23" spans="2:10" ht="15">
      <c r="B23" s="23">
        <v>2008</v>
      </c>
      <c r="C23" s="16">
        <v>14</v>
      </c>
      <c r="D23" s="16">
        <v>4390.8</v>
      </c>
      <c r="E23" s="24">
        <v>0.2</v>
      </c>
      <c r="F23" s="22">
        <f t="shared" si="0"/>
        <v>21954</v>
      </c>
      <c r="G23" s="25">
        <v>3468</v>
      </c>
      <c r="H23" s="26">
        <f t="shared" si="1"/>
        <v>25422</v>
      </c>
      <c r="I23" s="21">
        <v>1.06798</v>
      </c>
      <c r="J23" s="22">
        <f t="shared" si="2"/>
        <v>27150.18756</v>
      </c>
    </row>
    <row r="24" spans="2:10" ht="15">
      <c r="B24" s="27">
        <v>2009</v>
      </c>
      <c r="C24" s="16">
        <v>14</v>
      </c>
      <c r="D24" s="16">
        <v>4477.2</v>
      </c>
      <c r="E24" s="28">
        <v>0.2</v>
      </c>
      <c r="F24" s="29">
        <f t="shared" si="0"/>
        <v>22385.999999999996</v>
      </c>
      <c r="G24" s="30">
        <v>5369.4</v>
      </c>
      <c r="H24" s="31">
        <f t="shared" si="1"/>
        <v>27755.399999999994</v>
      </c>
      <c r="I24" s="21">
        <v>1.05521</v>
      </c>
      <c r="J24" s="22">
        <f t="shared" si="2"/>
        <v>29287.775633999994</v>
      </c>
    </row>
    <row r="25" spans="2:10" ht="15">
      <c r="B25" s="15">
        <v>2010</v>
      </c>
      <c r="C25" s="16">
        <v>14</v>
      </c>
      <c r="D25" s="16">
        <v>4179.69</v>
      </c>
      <c r="E25" s="17">
        <v>0.2</v>
      </c>
      <c r="F25" s="22">
        <f t="shared" si="0"/>
        <v>20898.449999999997</v>
      </c>
      <c r="G25" s="25">
        <v>4029.5999999999995</v>
      </c>
      <c r="H25" s="26">
        <f t="shared" si="1"/>
        <v>24928.049999999996</v>
      </c>
      <c r="I25" s="21">
        <v>1.00771</v>
      </c>
      <c r="J25" s="22">
        <f t="shared" si="2"/>
        <v>25120.245265499998</v>
      </c>
    </row>
    <row r="26" spans="2:10" ht="15">
      <c r="B26" s="32">
        <v>2011</v>
      </c>
      <c r="C26" s="16">
        <v>13</v>
      </c>
      <c r="D26" s="33">
        <v>4322.12</v>
      </c>
      <c r="E26" s="24">
        <v>0.2</v>
      </c>
      <c r="F26" s="22">
        <f t="shared" si="0"/>
        <v>21610.6</v>
      </c>
      <c r="G26" s="25">
        <v>2443.8</v>
      </c>
      <c r="H26" s="26">
        <f t="shared" si="1"/>
        <v>24054.399999999998</v>
      </c>
      <c r="I26" s="21">
        <v>1</v>
      </c>
      <c r="J26" s="22">
        <f t="shared" si="2"/>
        <v>24054.399999999998</v>
      </c>
    </row>
    <row r="27" spans="2:10" ht="15">
      <c r="B27" s="34">
        <v>2012</v>
      </c>
      <c r="C27" s="16">
        <v>13</v>
      </c>
      <c r="D27" s="33">
        <v>4368.32</v>
      </c>
      <c r="E27" s="35">
        <v>0.2</v>
      </c>
      <c r="F27" s="22">
        <f t="shared" si="0"/>
        <v>21841.6</v>
      </c>
      <c r="G27" s="25">
        <v>2121</v>
      </c>
      <c r="H27" s="26">
        <f t="shared" si="1"/>
        <v>23962.6</v>
      </c>
      <c r="I27" s="21">
        <v>1</v>
      </c>
      <c r="J27" s="22">
        <f t="shared" si="2"/>
        <v>23962.6</v>
      </c>
    </row>
    <row r="28" spans="2:10" ht="15">
      <c r="B28" s="34">
        <v>2013</v>
      </c>
      <c r="C28" s="36">
        <v>12</v>
      </c>
      <c r="D28" s="33">
        <v>4354.64</v>
      </c>
      <c r="E28" s="35">
        <v>0.2</v>
      </c>
      <c r="F28" s="22">
        <f t="shared" si="0"/>
        <v>21773.2</v>
      </c>
      <c r="G28" s="25">
        <v>1578.6</v>
      </c>
      <c r="H28" s="26">
        <f t="shared" si="1"/>
        <v>23351.8</v>
      </c>
      <c r="I28" s="21">
        <v>1</v>
      </c>
      <c r="J28" s="22">
        <f t="shared" si="2"/>
        <v>23351.8</v>
      </c>
    </row>
    <row r="29" spans="2:10" ht="15">
      <c r="B29" s="34">
        <v>2014</v>
      </c>
      <c r="C29" s="36">
        <v>12</v>
      </c>
      <c r="D29" s="33">
        <v>4212</v>
      </c>
      <c r="E29" s="35">
        <v>0.2</v>
      </c>
      <c r="F29" s="22">
        <f t="shared" si="0"/>
        <v>21060</v>
      </c>
      <c r="G29" s="25">
        <v>1689</v>
      </c>
      <c r="H29" s="26">
        <f t="shared" si="1"/>
        <v>22749</v>
      </c>
      <c r="I29" s="21">
        <v>1</v>
      </c>
      <c r="J29" s="22">
        <f t="shared" si="2"/>
        <v>22749</v>
      </c>
    </row>
    <row r="30" spans="2:10" ht="15">
      <c r="B30" s="34">
        <v>2015</v>
      </c>
      <c r="C30" s="36">
        <v>12</v>
      </c>
      <c r="D30" s="33">
        <v>4232.28</v>
      </c>
      <c r="E30" s="35">
        <v>0.2</v>
      </c>
      <c r="F30" s="22">
        <f t="shared" si="0"/>
        <v>21161.399999999998</v>
      </c>
      <c r="G30" s="25">
        <v>781.8</v>
      </c>
      <c r="H30" s="26">
        <f t="shared" si="1"/>
        <v>21943.199999999997</v>
      </c>
      <c r="I30" s="21">
        <v>1</v>
      </c>
      <c r="J30" s="22">
        <f t="shared" si="2"/>
        <v>21943.199999999997</v>
      </c>
    </row>
    <row r="31" spans="2:10" ht="15">
      <c r="B31" s="34">
        <v>2016</v>
      </c>
      <c r="C31" s="36">
        <v>12</v>
      </c>
      <c r="D31" s="33">
        <v>4306.8</v>
      </c>
      <c r="E31" s="35">
        <v>0.2</v>
      </c>
      <c r="F31" s="22">
        <f t="shared" si="0"/>
        <v>21534</v>
      </c>
      <c r="G31" s="25">
        <v>190.8</v>
      </c>
      <c r="H31" s="26">
        <f t="shared" si="1"/>
        <v>21724.8</v>
      </c>
      <c r="I31" s="21">
        <v>1</v>
      </c>
      <c r="J31" s="22">
        <f t="shared" si="2"/>
        <v>21724.8</v>
      </c>
    </row>
    <row r="32" spans="2:10" ht="15">
      <c r="B32" s="34">
        <v>2017</v>
      </c>
      <c r="C32" s="36">
        <v>12</v>
      </c>
      <c r="D32" s="33">
        <v>4236</v>
      </c>
      <c r="E32" s="35">
        <v>0.2</v>
      </c>
      <c r="F32" s="22">
        <f t="shared" si="0"/>
        <v>21180</v>
      </c>
      <c r="G32" s="25">
        <v>0</v>
      </c>
      <c r="H32" s="26">
        <f t="shared" si="1"/>
        <v>21180</v>
      </c>
      <c r="I32" s="21">
        <v>1</v>
      </c>
      <c r="J32" s="22">
        <f t="shared" si="2"/>
        <v>21180</v>
      </c>
    </row>
    <row r="33" spans="2:10" ht="15">
      <c r="B33" s="34">
        <v>2018</v>
      </c>
      <c r="C33" s="36">
        <v>12</v>
      </c>
      <c r="D33" s="33">
        <v>4165.2</v>
      </c>
      <c r="E33" s="35">
        <v>0.2</v>
      </c>
      <c r="F33" s="22">
        <f t="shared" si="0"/>
        <v>20825.999999999996</v>
      </c>
      <c r="G33" s="25">
        <v>0</v>
      </c>
      <c r="H33" s="26">
        <f t="shared" si="1"/>
        <v>20825.999999999996</v>
      </c>
      <c r="I33" s="21">
        <v>1</v>
      </c>
      <c r="J33" s="22">
        <f t="shared" si="2"/>
        <v>20825.999999999996</v>
      </c>
    </row>
    <row r="34" spans="2:10" ht="15">
      <c r="B34" s="34">
        <v>2019</v>
      </c>
      <c r="C34" s="36">
        <v>12</v>
      </c>
      <c r="D34" s="33">
        <v>4082.3145</v>
      </c>
      <c r="E34" s="35">
        <v>0.2</v>
      </c>
      <c r="F34" s="22">
        <f t="shared" si="0"/>
        <v>20411.5725</v>
      </c>
      <c r="G34" s="25">
        <v>0</v>
      </c>
      <c r="H34" s="26">
        <f t="shared" si="1"/>
        <v>20411.5725</v>
      </c>
      <c r="I34" s="21">
        <v>1</v>
      </c>
      <c r="J34" s="22">
        <f t="shared" si="2"/>
        <v>20411.5725</v>
      </c>
    </row>
    <row r="35" spans="2:10" ht="15">
      <c r="B35" s="34">
        <v>2020</v>
      </c>
      <c r="C35" s="36">
        <v>12</v>
      </c>
      <c r="D35" s="33">
        <v>4041.486855</v>
      </c>
      <c r="E35" s="35">
        <v>0.2</v>
      </c>
      <c r="F35" s="22">
        <f t="shared" si="0"/>
        <v>20207.434275</v>
      </c>
      <c r="G35" s="25">
        <v>0</v>
      </c>
      <c r="H35" s="26">
        <f t="shared" si="1"/>
        <v>20207.434275</v>
      </c>
      <c r="I35" s="21">
        <v>1</v>
      </c>
      <c r="J35" s="22">
        <f t="shared" si="2"/>
        <v>20207.434275</v>
      </c>
    </row>
    <row r="36" spans="2:10" ht="15">
      <c r="B36" s="34">
        <v>2021</v>
      </c>
      <c r="C36" s="36">
        <v>12</v>
      </c>
      <c r="D36" s="33">
        <v>4001.07513145</v>
      </c>
      <c r="E36" s="35">
        <v>0.2</v>
      </c>
      <c r="F36" s="22">
        <f t="shared" si="0"/>
        <v>20005.37565725</v>
      </c>
      <c r="G36" s="25">
        <v>0</v>
      </c>
      <c r="H36" s="26">
        <f t="shared" si="1"/>
        <v>20005.37565725</v>
      </c>
      <c r="I36" s="21">
        <v>1</v>
      </c>
      <c r="J36" s="22">
        <f t="shared" si="2"/>
        <v>20005.37565725</v>
      </c>
    </row>
    <row r="37" spans="2:10" ht="15">
      <c r="B37" s="34" t="s">
        <v>76</v>
      </c>
      <c r="C37" s="36">
        <v>33</v>
      </c>
      <c r="D37" s="33">
        <f>33*168</f>
        <v>5544</v>
      </c>
      <c r="E37" s="35">
        <v>0.2</v>
      </c>
      <c r="F37" s="22">
        <f t="shared" si="0"/>
        <v>27720</v>
      </c>
      <c r="G37" s="25"/>
      <c r="H37" s="26">
        <f t="shared" si="1"/>
        <v>27720</v>
      </c>
      <c r="I37" s="21">
        <v>1</v>
      </c>
      <c r="J37" s="22">
        <f t="shared" si="2"/>
        <v>27720</v>
      </c>
    </row>
    <row r="38" spans="2:10" ht="15">
      <c r="B38" s="34" t="s">
        <v>23</v>
      </c>
      <c r="C38" s="37">
        <f>SUM(C17:C37)</f>
        <v>283</v>
      </c>
      <c r="D38" s="37">
        <f>SUM(D17:D37)</f>
        <v>76006.24648644999</v>
      </c>
      <c r="E38" s="39"/>
      <c r="F38" s="40">
        <f>SUM(F17:F37)</f>
        <v>380031.23243225</v>
      </c>
      <c r="G38" s="25">
        <f>SUM(G17:G36)</f>
        <v>40092.600000000006</v>
      </c>
      <c r="H38" s="25">
        <f>SUM(H17:H37)</f>
        <v>420123.83243224997</v>
      </c>
      <c r="I38" s="21"/>
      <c r="J38" s="22">
        <f>SUM(J17:J37)</f>
        <v>437298.13088975</v>
      </c>
    </row>
    <row r="40" spans="2:6" ht="12.75">
      <c r="B40" s="1" t="s">
        <v>24</v>
      </c>
      <c r="E40" s="41">
        <f>J38/C38</f>
        <v>1545.22307734894</v>
      </c>
      <c r="F40" s="1" t="s">
        <v>25</v>
      </c>
    </row>
    <row r="41" spans="2:5" ht="12.75">
      <c r="B41" s="1" t="s">
        <v>26</v>
      </c>
      <c r="E41" s="42">
        <v>0.5001</v>
      </c>
    </row>
    <row r="42" spans="2:5" ht="12.75">
      <c r="B42" s="1" t="s">
        <v>28</v>
      </c>
      <c r="E42" s="41">
        <f>E40*E41</f>
        <v>772.7660609822049</v>
      </c>
    </row>
    <row r="44" ht="12.75">
      <c r="B44" s="1" t="s">
        <v>29</v>
      </c>
    </row>
    <row r="45" ht="12.75">
      <c r="B45" s="1" t="s">
        <v>30</v>
      </c>
    </row>
    <row r="46" spans="2:7" ht="12.75">
      <c r="B46" s="2" t="s">
        <v>31</v>
      </c>
      <c r="E46" s="43" t="s">
        <v>32</v>
      </c>
      <c r="F46" s="3" t="s">
        <v>33</v>
      </c>
      <c r="G46" s="3" t="s">
        <v>34</v>
      </c>
    </row>
    <row r="48" ht="12.75">
      <c r="B48" s="1" t="s">
        <v>35</v>
      </c>
    </row>
    <row r="49" spans="2:6" ht="12.75">
      <c r="B49" s="3" t="s">
        <v>10</v>
      </c>
      <c r="C49" s="3"/>
      <c r="D49" s="3">
        <v>3358</v>
      </c>
      <c r="E49" s="1" t="s">
        <v>36</v>
      </c>
      <c r="F49" s="1" t="s">
        <v>37</v>
      </c>
    </row>
    <row r="50" spans="2:6" ht="12.75">
      <c r="B50" s="3" t="s">
        <v>38</v>
      </c>
      <c r="C50" s="3"/>
      <c r="D50" s="3">
        <v>3327</v>
      </c>
      <c r="E50" s="1" t="s">
        <v>36</v>
      </c>
      <c r="F50" s="1" t="s">
        <v>11</v>
      </c>
    </row>
    <row r="51" spans="2:6" ht="12.75">
      <c r="B51" s="3" t="s">
        <v>39</v>
      </c>
      <c r="C51" s="3"/>
      <c r="D51" s="3">
        <v>2700</v>
      </c>
      <c r="E51" s="1" t="s">
        <v>36</v>
      </c>
      <c r="F51" s="1" t="s">
        <v>40</v>
      </c>
    </row>
    <row r="53" ht="12.75">
      <c r="B53" s="1" t="s">
        <v>41</v>
      </c>
    </row>
    <row r="54" spans="5:7" ht="12.75">
      <c r="E54" s="44" t="s">
        <v>42</v>
      </c>
      <c r="F54" s="44" t="s">
        <v>43</v>
      </c>
      <c r="G54" s="44" t="s">
        <v>44</v>
      </c>
    </row>
    <row r="55" spans="2:8" ht="12.75">
      <c r="B55" s="3" t="s">
        <v>10</v>
      </c>
      <c r="C55" s="3"/>
      <c r="D55" s="45" t="s">
        <v>45</v>
      </c>
      <c r="E55" s="43" t="s">
        <v>46</v>
      </c>
      <c r="F55" s="3">
        <v>3358</v>
      </c>
      <c r="G55" s="3">
        <v>134.32</v>
      </c>
      <c r="H55" s="2" t="s">
        <v>47</v>
      </c>
    </row>
    <row r="56" spans="2:8" ht="12.75">
      <c r="B56" s="3" t="s">
        <v>38</v>
      </c>
      <c r="C56" s="3"/>
      <c r="D56" s="45" t="s">
        <v>48</v>
      </c>
      <c r="E56" s="43" t="s">
        <v>49</v>
      </c>
      <c r="F56" s="3">
        <v>3327</v>
      </c>
      <c r="G56" s="41">
        <f>(3327/300*19.33)</f>
        <v>214.36969999999997</v>
      </c>
      <c r="H56" s="2" t="s">
        <v>50</v>
      </c>
    </row>
    <row r="57" spans="2:8" ht="12.75">
      <c r="B57" s="3" t="s">
        <v>39</v>
      </c>
      <c r="C57" s="3"/>
      <c r="D57" s="45" t="s">
        <v>45</v>
      </c>
      <c r="E57" s="43" t="s">
        <v>51</v>
      </c>
      <c r="F57" s="3">
        <v>2700</v>
      </c>
      <c r="G57" s="41">
        <f>(2700/300*12)</f>
        <v>108</v>
      </c>
      <c r="H57" s="2" t="s">
        <v>52</v>
      </c>
    </row>
    <row r="58" spans="5:7" ht="12.75">
      <c r="E58" s="43" t="s">
        <v>53</v>
      </c>
      <c r="F58" s="46">
        <f>SUM(F55:F57)</f>
        <v>9385</v>
      </c>
      <c r="G58" s="41">
        <f>SUM(G55:G57)</f>
        <v>456.68969999999996</v>
      </c>
    </row>
    <row r="60" spans="2:7" ht="12.75">
      <c r="B60" s="1" t="s">
        <v>54</v>
      </c>
      <c r="F60" s="41">
        <f>G58*0.075</f>
        <v>34.251727499999994</v>
      </c>
      <c r="G60" s="2" t="s">
        <v>55</v>
      </c>
    </row>
    <row r="61" spans="2:7" ht="12.75">
      <c r="B61" s="1" t="s">
        <v>56</v>
      </c>
      <c r="F61" s="41">
        <f>E40*F60%</f>
        <v>529.2655977206731</v>
      </c>
      <c r="G61" s="1" t="s">
        <v>57</v>
      </c>
    </row>
    <row r="63" spans="2:6" ht="12.75">
      <c r="B63" s="1" t="s">
        <v>58</v>
      </c>
      <c r="F63" s="41">
        <v>384</v>
      </c>
    </row>
    <row r="65" spans="2:8" ht="12.75">
      <c r="B65" s="47" t="s">
        <v>59</v>
      </c>
      <c r="C65" s="47"/>
      <c r="D65" s="48">
        <f>F63+F61+E42</f>
        <v>1686.0316587028778</v>
      </c>
      <c r="E65" s="47" t="s">
        <v>60</v>
      </c>
      <c r="F65" s="47"/>
      <c r="G65" s="47"/>
      <c r="H65" s="47"/>
    </row>
    <row r="66" spans="2:8" ht="12.75">
      <c r="B66" s="49" t="s">
        <v>61</v>
      </c>
      <c r="C66" s="47"/>
      <c r="D66" s="48">
        <f>D65*0.06</f>
        <v>101.16189952217266</v>
      </c>
      <c r="E66" s="47"/>
      <c r="F66" s="47"/>
      <c r="G66" s="47"/>
      <c r="H66" s="47"/>
    </row>
    <row r="67" spans="2:8" ht="12.75">
      <c r="B67" s="49" t="s">
        <v>62</v>
      </c>
      <c r="C67" s="47" t="s">
        <v>63</v>
      </c>
      <c r="D67" s="48">
        <f>(D65-D66)*0.06</f>
        <v>95.0921855508423</v>
      </c>
      <c r="E67" s="47"/>
      <c r="F67" s="47"/>
      <c r="G67" s="47"/>
      <c r="H67" s="47"/>
    </row>
    <row r="68" spans="2:8" ht="12.75">
      <c r="B68" s="49" t="s">
        <v>64</v>
      </c>
      <c r="C68" s="47"/>
      <c r="D68" s="48">
        <f>D65-D66-D67</f>
        <v>1489.777573629863</v>
      </c>
      <c r="E68" s="47"/>
      <c r="F68" s="47"/>
      <c r="G68" s="47"/>
      <c r="H68" s="47"/>
    </row>
    <row r="70" spans="2:4" ht="12.75">
      <c r="B70" s="2" t="s">
        <v>65</v>
      </c>
      <c r="C70"/>
      <c r="D70" s="56">
        <v>1973.57</v>
      </c>
    </row>
    <row r="71" spans="2:4" ht="12.75">
      <c r="B71" s="2" t="s">
        <v>66</v>
      </c>
      <c r="C71"/>
      <c r="D71" s="56">
        <v>129.3</v>
      </c>
    </row>
    <row r="72" spans="2:4" ht="12.75">
      <c r="B72" s="2" t="s">
        <v>67</v>
      </c>
      <c r="C72"/>
      <c r="D72" s="56">
        <v>2102.87</v>
      </c>
    </row>
    <row r="73" spans="2:4" ht="12.75">
      <c r="B73" s="1" t="s">
        <v>68</v>
      </c>
      <c r="D73" s="57">
        <f>D72/12</f>
        <v>175.23916666666665</v>
      </c>
    </row>
    <row r="74" ht="12.75">
      <c r="D74" s="2"/>
    </row>
    <row r="75" spans="2:4" ht="12.75">
      <c r="B75" s="3" t="s">
        <v>69</v>
      </c>
      <c r="C75" s="3"/>
      <c r="D75" s="51">
        <f>D68-D73</f>
        <v>1314.5384069631962</v>
      </c>
    </row>
    <row r="76" spans="4:5" ht="12.75">
      <c r="D76" s="52"/>
      <c r="E76" s="52"/>
    </row>
    <row r="78" spans="2:5" ht="12.75">
      <c r="B78" s="53"/>
      <c r="C78" s="54"/>
      <c r="D78" s="54"/>
      <c r="E78" s="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22">
      <selection activeCell="E18" sqref="E18"/>
    </sheetView>
  </sheetViews>
  <sheetFormatPr defaultColWidth="8.57421875" defaultRowHeight="12.75"/>
  <cols>
    <col min="1" max="1" width="8.57421875" style="1" customWidth="1"/>
    <col min="2" max="2" width="8.00390625" style="1" customWidth="1"/>
    <col min="3" max="16384" width="8.57421875" style="1" customWidth="1"/>
  </cols>
  <sheetData>
    <row r="1" spans="1:3" ht="12.75">
      <c r="A1" s="68" t="s">
        <v>77</v>
      </c>
      <c r="B1" s="68"/>
      <c r="C1" s="68"/>
    </row>
    <row r="2" spans="1:3" ht="12.75">
      <c r="A2" s="69" t="s">
        <v>78</v>
      </c>
      <c r="B2" s="69"/>
      <c r="C2" s="69"/>
    </row>
    <row r="3" spans="1:3" ht="12.75">
      <c r="A3" s="2" t="s">
        <v>79</v>
      </c>
      <c r="B3" s="2" t="s">
        <v>80</v>
      </c>
      <c r="C3" s="2" t="s">
        <v>81</v>
      </c>
    </row>
    <row r="4" spans="1:3" ht="12.75">
      <c r="A4" s="2">
        <v>0</v>
      </c>
      <c r="B4" s="2">
        <v>15</v>
      </c>
      <c r="C4" s="58">
        <v>0.0077</v>
      </c>
    </row>
    <row r="5" spans="1:3" ht="12.75">
      <c r="A5" s="2">
        <v>15.01</v>
      </c>
      <c r="B5" s="2">
        <v>18</v>
      </c>
      <c r="C5" s="58">
        <v>0.0084</v>
      </c>
    </row>
    <row r="6" spans="1:3" ht="12.75">
      <c r="A6" s="2">
        <v>18.01</v>
      </c>
      <c r="B6" s="2">
        <v>21</v>
      </c>
      <c r="C6" s="58">
        <v>0.009000000000000001</v>
      </c>
    </row>
    <row r="7" spans="1:3" ht="12.75">
      <c r="A7" s="2">
        <v>21.01</v>
      </c>
      <c r="B7" s="2">
        <v>24</v>
      </c>
      <c r="C7" s="58">
        <v>0.0096</v>
      </c>
    </row>
    <row r="8" spans="1:3" ht="12.75">
      <c r="A8" s="2">
        <v>24.01</v>
      </c>
      <c r="B8" s="2">
        <v>27</v>
      </c>
      <c r="C8" s="58">
        <v>0.0103</v>
      </c>
    </row>
    <row r="9" spans="1:3" ht="12.75">
      <c r="A9" s="2">
        <v>27.01</v>
      </c>
      <c r="B9" s="2">
        <v>30</v>
      </c>
      <c r="C9" s="58">
        <v>0.0121</v>
      </c>
    </row>
    <row r="10" spans="1:3" ht="12.75">
      <c r="A10" s="2">
        <v>30.01</v>
      </c>
      <c r="B10" s="2">
        <v>33</v>
      </c>
      <c r="C10" s="58">
        <v>0.019799999999999998</v>
      </c>
    </row>
    <row r="11" spans="1:3" ht="12.75">
      <c r="A11" s="2">
        <v>33.01</v>
      </c>
      <c r="B11" s="2">
        <v>36</v>
      </c>
      <c r="C11" s="58">
        <v>0.025</v>
      </c>
    </row>
    <row r="12" spans="1:3" ht="12.75">
      <c r="A12" s="2">
        <v>36.01</v>
      </c>
      <c r="B12" s="2">
        <v>40</v>
      </c>
      <c r="C12" s="58">
        <v>0.0255</v>
      </c>
    </row>
    <row r="13" spans="1:3" ht="12.75">
      <c r="A13" s="2">
        <v>40.01</v>
      </c>
      <c r="B13" s="2" t="s">
        <v>82</v>
      </c>
      <c r="C13" s="58">
        <v>0.005</v>
      </c>
    </row>
    <row r="14" spans="1:3" ht="12.75">
      <c r="A14" s="2" t="s">
        <v>83</v>
      </c>
      <c r="B14" s="2" t="s">
        <v>82</v>
      </c>
      <c r="C14" s="58">
        <v>0.02</v>
      </c>
    </row>
    <row r="16" spans="1:4" ht="31.35" customHeight="1">
      <c r="A16" s="2" t="s">
        <v>84</v>
      </c>
      <c r="B16" s="2" t="s">
        <v>85</v>
      </c>
      <c r="C16" s="2"/>
      <c r="D16" s="2"/>
    </row>
    <row r="17" spans="1:4" ht="12.75">
      <c r="A17" s="2">
        <v>15</v>
      </c>
      <c r="B17" s="58">
        <v>0.1155</v>
      </c>
      <c r="C17"/>
      <c r="D17"/>
    </row>
    <row r="18" spans="1:6" ht="12.75">
      <c r="A18" s="2">
        <v>16</v>
      </c>
      <c r="B18" s="58">
        <v>0.12390000000000001</v>
      </c>
      <c r="C18"/>
      <c r="D18"/>
      <c r="F18"/>
    </row>
    <row r="19" spans="1:4" ht="12.75">
      <c r="A19" s="2">
        <v>17</v>
      </c>
      <c r="B19" s="58">
        <v>0.1323</v>
      </c>
      <c r="C19"/>
      <c r="D19"/>
    </row>
    <row r="20" spans="1:4" ht="12.75">
      <c r="A20" s="2">
        <v>18</v>
      </c>
      <c r="B20" s="58">
        <v>0.1407</v>
      </c>
      <c r="C20"/>
      <c r="D20"/>
    </row>
    <row r="21" spans="1:4" ht="12.75">
      <c r="A21" s="2">
        <v>19</v>
      </c>
      <c r="B21" s="58">
        <v>0.1497</v>
      </c>
      <c r="C21"/>
      <c r="D21"/>
    </row>
    <row r="22" spans="1:4" ht="12.75">
      <c r="A22" s="2">
        <v>20</v>
      </c>
      <c r="B22" s="58">
        <v>0.15869999999999998</v>
      </c>
      <c r="C22"/>
      <c r="D22"/>
    </row>
    <row r="23" spans="1:4" ht="12.75">
      <c r="A23" s="2">
        <v>21</v>
      </c>
      <c r="B23" s="58">
        <v>0.1677</v>
      </c>
      <c r="C23"/>
      <c r="D23"/>
    </row>
    <row r="24" spans="1:4" ht="12.75">
      <c r="A24" s="2">
        <v>22</v>
      </c>
      <c r="B24" s="58">
        <v>0.1773</v>
      </c>
      <c r="C24"/>
      <c r="D24"/>
    </row>
    <row r="25" spans="1:4" ht="12.75">
      <c r="A25" s="2">
        <v>23</v>
      </c>
      <c r="B25" s="58">
        <v>0.1869</v>
      </c>
      <c r="C25"/>
      <c r="D25"/>
    </row>
    <row r="26" spans="1:4" ht="12.75">
      <c r="A26" s="2">
        <v>24</v>
      </c>
      <c r="B26" s="58">
        <v>0.19649999999999998</v>
      </c>
      <c r="C26"/>
      <c r="D26"/>
    </row>
    <row r="27" spans="1:4" ht="12.75">
      <c r="A27" s="2">
        <v>25</v>
      </c>
      <c r="B27" s="58">
        <v>0.20679999999999998</v>
      </c>
      <c r="C27"/>
      <c r="D27"/>
    </row>
    <row r="28" spans="1:4" ht="12.75">
      <c r="A28" s="2">
        <v>26</v>
      </c>
      <c r="B28" s="58">
        <v>0.21710000000000002</v>
      </c>
      <c r="C28"/>
      <c r="D28"/>
    </row>
    <row r="29" spans="1:4" ht="12.75">
      <c r="A29" s="2">
        <v>27</v>
      </c>
      <c r="B29" s="58">
        <v>0.2274</v>
      </c>
      <c r="C29"/>
      <c r="D29"/>
    </row>
    <row r="30" spans="1:2" ht="12.75">
      <c r="A30" s="2">
        <v>28</v>
      </c>
      <c r="B30" s="58">
        <v>0.2395</v>
      </c>
    </row>
    <row r="31" spans="1:2" ht="12.75">
      <c r="A31" s="2">
        <v>29</v>
      </c>
      <c r="B31" s="58">
        <v>0.2516</v>
      </c>
    </row>
    <row r="32" spans="1:2" ht="12.75">
      <c r="A32" s="2">
        <v>30</v>
      </c>
      <c r="B32" s="58">
        <v>0.2637</v>
      </c>
    </row>
    <row r="33" spans="1:2" ht="12.75">
      <c r="A33" s="2">
        <v>31</v>
      </c>
      <c r="B33" s="58">
        <v>0.28350000000000003</v>
      </c>
    </row>
    <row r="34" spans="1:2" ht="12.75">
      <c r="A34" s="2">
        <v>32</v>
      </c>
      <c r="B34" s="58">
        <v>0.30329999999999996</v>
      </c>
    </row>
    <row r="35" spans="1:2" ht="12.75">
      <c r="A35" s="2">
        <v>33</v>
      </c>
      <c r="B35" s="58">
        <v>0.3231</v>
      </c>
    </row>
    <row r="36" spans="1:2" ht="12.75">
      <c r="A36" s="2">
        <v>34</v>
      </c>
      <c r="B36" s="58">
        <v>0.3481</v>
      </c>
    </row>
    <row r="37" spans="1:2" ht="12.75">
      <c r="A37" s="2">
        <v>35</v>
      </c>
      <c r="B37" s="58">
        <v>0.37310000000000004</v>
      </c>
    </row>
    <row r="38" spans="1:2" ht="12.75">
      <c r="A38" s="2">
        <v>36</v>
      </c>
      <c r="B38" s="58">
        <v>0.3981</v>
      </c>
    </row>
    <row r="39" spans="1:2" ht="12.75">
      <c r="A39" s="2">
        <v>37</v>
      </c>
      <c r="B39" s="58">
        <v>0.4236</v>
      </c>
    </row>
    <row r="40" spans="1:2" ht="12.75">
      <c r="A40" s="2">
        <v>38</v>
      </c>
      <c r="B40" s="58">
        <v>0.44909999999999994</v>
      </c>
    </row>
    <row r="41" spans="1:2" ht="12.75">
      <c r="A41" s="2">
        <v>39</v>
      </c>
      <c r="B41" s="58">
        <v>0.4746</v>
      </c>
    </row>
    <row r="42" spans="1:2" ht="12.75">
      <c r="A42" s="2">
        <v>40</v>
      </c>
      <c r="B42" s="58">
        <v>0.5001</v>
      </c>
    </row>
    <row r="43" spans="1:4" ht="12.75">
      <c r="A43" s="69" t="s">
        <v>86</v>
      </c>
      <c r="B43" s="69"/>
      <c r="C43" s="69"/>
      <c r="D43" s="69"/>
    </row>
  </sheetData>
  <sheetProtection selectLockedCells="1" selectUnlockedCells="1"/>
  <mergeCells count="3">
    <mergeCell ref="A1:C1"/>
    <mergeCell ref="A2:C2"/>
    <mergeCell ref="A43:D4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 topLeftCell="A1">
      <selection activeCell="G10" sqref="G10"/>
    </sheetView>
  </sheetViews>
  <sheetFormatPr defaultColWidth="8.57421875" defaultRowHeight="12.75"/>
  <cols>
    <col min="1" max="1" width="23.8515625" style="1" customWidth="1"/>
    <col min="2" max="2" width="14.421875" style="59" customWidth="1"/>
    <col min="3" max="3" width="18.140625" style="59" customWidth="1"/>
    <col min="4" max="4" width="22.57421875" style="59" customWidth="1"/>
    <col min="5" max="16384" width="8.57421875" style="1" customWidth="1"/>
  </cols>
  <sheetData>
    <row r="1" spans="1:4" s="3" customFormat="1" ht="37.35" customHeight="1">
      <c r="A1" s="60" t="s">
        <v>87</v>
      </c>
      <c r="B1" s="61" t="s">
        <v>88</v>
      </c>
      <c r="C1" s="61" t="s">
        <v>89</v>
      </c>
      <c r="D1" s="61" t="s">
        <v>90</v>
      </c>
    </row>
    <row r="2" spans="1:4" ht="12.75">
      <c r="A2" s="62">
        <v>1979</v>
      </c>
      <c r="B2" s="63" t="s">
        <v>91</v>
      </c>
      <c r="C2" s="63" t="s">
        <v>92</v>
      </c>
      <c r="D2" s="63" t="s">
        <v>93</v>
      </c>
    </row>
    <row r="3" spans="1:4" ht="12.75">
      <c r="A3" s="64" t="s">
        <v>94</v>
      </c>
      <c r="B3" s="63">
        <v>22</v>
      </c>
      <c r="C3" s="63" t="s">
        <v>92</v>
      </c>
      <c r="D3" s="63" t="s">
        <v>95</v>
      </c>
    </row>
    <row r="4" spans="1:4" ht="12.75">
      <c r="A4" s="64" t="s">
        <v>96</v>
      </c>
      <c r="B4" s="63">
        <v>3</v>
      </c>
      <c r="C4" s="63" t="s">
        <v>97</v>
      </c>
      <c r="D4" s="63" t="s">
        <v>98</v>
      </c>
    </row>
    <row r="5" spans="1:4" ht="12.75">
      <c r="A5" s="64" t="s">
        <v>99</v>
      </c>
      <c r="B5" s="63">
        <v>11</v>
      </c>
      <c r="C5" s="63" t="s">
        <v>92</v>
      </c>
      <c r="D5" s="63" t="s">
        <v>100</v>
      </c>
    </row>
    <row r="6" spans="1:4" ht="25.35" customHeight="1">
      <c r="A6" s="65" t="s">
        <v>101</v>
      </c>
      <c r="B6" s="63" t="s">
        <v>102</v>
      </c>
      <c r="C6" s="63" t="s">
        <v>103</v>
      </c>
      <c r="D6" s="63" t="s">
        <v>104</v>
      </c>
    </row>
    <row r="7" spans="1:4" s="3" customFormat="1" ht="12.75">
      <c r="A7" s="66" t="s">
        <v>105</v>
      </c>
      <c r="B7" s="67"/>
      <c r="C7" s="67"/>
      <c r="D7" s="67">
        <v>468.99</v>
      </c>
    </row>
    <row r="9" ht="12.75">
      <c r="A9"/>
    </row>
    <row r="11" ht="12.75">
      <c r="A11"/>
    </row>
    <row r="13" ht="12.75">
      <c r="A13"/>
    </row>
    <row r="15" ht="12.75">
      <c r="A15"/>
    </row>
    <row r="17" ht="12.75">
      <c r="A17"/>
    </row>
    <row r="19" ht="12.75">
      <c r="A19"/>
    </row>
    <row r="21" ht="12.75">
      <c r="A21"/>
    </row>
    <row r="23" ht="12.75">
      <c r="A23"/>
    </row>
    <row r="25" ht="12.75">
      <c r="A25"/>
    </row>
    <row r="27" ht="12.75">
      <c r="A27"/>
    </row>
    <row r="29" ht="12.75">
      <c r="A29"/>
    </row>
    <row r="31" ht="12.75">
      <c r="A31"/>
    </row>
    <row r="33" ht="12.75">
      <c r="A33"/>
    </row>
    <row r="35" ht="12.75">
      <c r="A35"/>
    </row>
    <row r="37" ht="12.75">
      <c r="A37"/>
    </row>
    <row r="39" ht="12.75">
      <c r="A39"/>
    </row>
    <row r="41" ht="12.75">
      <c r="A41"/>
    </row>
    <row r="43" ht="12.75">
      <c r="A43"/>
    </row>
    <row r="45" ht="12.75">
      <c r="A45"/>
    </row>
    <row r="47" ht="12.75">
      <c r="A47"/>
    </row>
    <row r="49" ht="12.75">
      <c r="A49"/>
    </row>
    <row r="51" ht="12.75">
      <c r="A5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Μαρία Εμμανουήλ</cp:lastModifiedBy>
  <dcterms:created xsi:type="dcterms:W3CDTF">2021-05-27T07:40:02Z</dcterms:created>
  <dcterms:modified xsi:type="dcterms:W3CDTF">2022-06-03T09:21:41Z</dcterms:modified>
  <cp:category/>
  <cp:version/>
  <cp:contentType/>
  <cp:contentStatus/>
</cp:coreProperties>
</file>